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ПРОЕКТ БЮДЖЕТА\ПРОЕКТ БЮДЖЕТА 2026-2028\Ноябрь\Документы\"/>
    </mc:Choice>
  </mc:AlternateContent>
  <bookViews>
    <workbookView xWindow="240" yWindow="300" windowWidth="14955" windowHeight="8190" tabRatio="871"/>
  </bookViews>
  <sheets>
    <sheet name="реестр 26-28" sheetId="23" r:id="rId1"/>
  </sheets>
  <definedNames>
    <definedName name="_xlnm._FilterDatabase" localSheetId="0" hidden="1">'реестр 26-28'!$A$8:$J$189</definedName>
    <definedName name="_xlnm.Print_Titles" localSheetId="0">'реестр 26-28'!$7:$8</definedName>
    <definedName name="_xlnm.Print_Area" localSheetId="0">'реестр 26-28'!$A$1:$I$190</definedName>
  </definedNames>
  <calcPr calcId="152511"/>
</workbook>
</file>

<file path=xl/calcChain.xml><?xml version="1.0" encoding="utf-8"?>
<calcChain xmlns="http://schemas.openxmlformats.org/spreadsheetml/2006/main">
  <c r="D40" i="23" l="1"/>
  <c r="E40" i="23"/>
  <c r="F40" i="23"/>
  <c r="G40" i="23"/>
  <c r="H40" i="23"/>
  <c r="I40" i="23"/>
  <c r="E120" i="23"/>
  <c r="F120" i="23"/>
  <c r="G120" i="23"/>
  <c r="H120" i="23"/>
  <c r="I120" i="23"/>
  <c r="D120" i="23"/>
  <c r="F171" i="23" l="1"/>
  <c r="D140" i="23"/>
  <c r="F140" i="23" s="1"/>
  <c r="F60" i="23"/>
  <c r="F53" i="23" l="1"/>
  <c r="F11" i="23"/>
  <c r="H73" i="23" l="1"/>
  <c r="I73" i="23" s="1"/>
  <c r="H74" i="23"/>
  <c r="I74" i="23" s="1"/>
  <c r="H75" i="23"/>
  <c r="I75" i="23" s="1"/>
  <c r="H76" i="23"/>
  <c r="I76" i="23" s="1"/>
  <c r="H77" i="23"/>
  <c r="I77" i="23" s="1"/>
  <c r="H78" i="23"/>
  <c r="I78" i="23" s="1"/>
  <c r="H79" i="23"/>
  <c r="I79" i="23" s="1"/>
  <c r="H80" i="23"/>
  <c r="I80" i="23" s="1"/>
  <c r="H81" i="23"/>
  <c r="I81" i="23" s="1"/>
  <c r="H82" i="23"/>
  <c r="I82" i="23" s="1"/>
  <c r="H83" i="23"/>
  <c r="I83" i="23" s="1"/>
  <c r="H84" i="23"/>
  <c r="I84" i="23" s="1"/>
  <c r="H85" i="23"/>
  <c r="I85" i="23" s="1"/>
  <c r="H86" i="23"/>
  <c r="I86" i="23"/>
  <c r="H87" i="23"/>
  <c r="I87" i="23" s="1"/>
  <c r="H88" i="23"/>
  <c r="I88" i="23" s="1"/>
  <c r="H89" i="23"/>
  <c r="I89" i="23" s="1"/>
  <c r="H90" i="23"/>
  <c r="I90" i="23" s="1"/>
  <c r="H91" i="23"/>
  <c r="I91" i="23" s="1"/>
  <c r="H92" i="23"/>
  <c r="I92" i="23" s="1"/>
  <c r="H93" i="23"/>
  <c r="I93" i="23" s="1"/>
  <c r="H94" i="23"/>
  <c r="I94" i="23" s="1"/>
  <c r="H95" i="23"/>
  <c r="I95" i="23" s="1"/>
  <c r="H96" i="23"/>
  <c r="I96" i="23" s="1"/>
  <c r="H97" i="23"/>
  <c r="I97" i="23" s="1"/>
  <c r="H98" i="23"/>
  <c r="I98" i="23" s="1"/>
  <c r="H99" i="23"/>
  <c r="I99" i="23" s="1"/>
  <c r="H100" i="23"/>
  <c r="I100" i="23" s="1"/>
  <c r="H101" i="23"/>
  <c r="I101" i="23" s="1"/>
  <c r="H102" i="23"/>
  <c r="I102" i="23" s="1"/>
  <c r="H103" i="23"/>
  <c r="I103" i="23" s="1"/>
  <c r="H104" i="23"/>
  <c r="I104" i="23" s="1"/>
  <c r="H105" i="23"/>
  <c r="I105" i="23" s="1"/>
  <c r="H106" i="23"/>
  <c r="I106" i="23" s="1"/>
  <c r="H107" i="23"/>
  <c r="I107" i="23" s="1"/>
  <c r="H108" i="23"/>
  <c r="I108" i="23"/>
  <c r="H109" i="23"/>
  <c r="I109" i="23" s="1"/>
  <c r="H110" i="23"/>
  <c r="I110" i="23" s="1"/>
  <c r="H111" i="23"/>
  <c r="I111" i="23" s="1"/>
  <c r="H112" i="23"/>
  <c r="I112" i="23" s="1"/>
  <c r="H72" i="23"/>
  <c r="I72" i="23" s="1"/>
  <c r="F73" i="23"/>
  <c r="F74" i="23"/>
  <c r="F75" i="23"/>
  <c r="F76" i="23"/>
  <c r="F77" i="23"/>
  <c r="F78" i="23"/>
  <c r="F79" i="23"/>
  <c r="F80" i="23"/>
  <c r="F81" i="23"/>
  <c r="F82" i="23"/>
  <c r="F83" i="23"/>
  <c r="F84" i="23"/>
  <c r="F85" i="23"/>
  <c r="F86" i="23"/>
  <c r="F87" i="23"/>
  <c r="F88" i="23"/>
  <c r="F89" i="23"/>
  <c r="F90" i="23"/>
  <c r="F91" i="23"/>
  <c r="F92" i="23"/>
  <c r="F93" i="23"/>
  <c r="F94" i="23"/>
  <c r="F95" i="23"/>
  <c r="F96" i="23"/>
  <c r="F97" i="23"/>
  <c r="F98" i="23"/>
  <c r="F99" i="23"/>
  <c r="F100" i="23"/>
  <c r="F101" i="23"/>
  <c r="F102" i="23"/>
  <c r="F103" i="23"/>
  <c r="F104" i="23"/>
  <c r="F105" i="23"/>
  <c r="F106" i="23"/>
  <c r="F107" i="23"/>
  <c r="F108" i="23"/>
  <c r="F109" i="23"/>
  <c r="F110" i="23"/>
  <c r="F111" i="23"/>
  <c r="F112" i="23"/>
  <c r="F72" i="23"/>
  <c r="F168" i="23"/>
  <c r="F139" i="23"/>
  <c r="F136" i="23"/>
  <c r="F163" i="23"/>
  <c r="F164" i="23"/>
  <c r="F165" i="23"/>
  <c r="F166" i="23"/>
  <c r="F167" i="23"/>
  <c r="F162" i="23"/>
  <c r="F157" i="23"/>
  <c r="F149" i="23"/>
  <c r="F150" i="23"/>
  <c r="F151" i="23"/>
  <c r="F152" i="23"/>
  <c r="F153" i="23"/>
  <c r="F154" i="23"/>
  <c r="F155" i="23"/>
  <c r="F156" i="23"/>
  <c r="F158" i="23"/>
  <c r="F159" i="23"/>
  <c r="F160" i="23"/>
  <c r="F148" i="23"/>
  <c r="F126" i="23"/>
  <c r="F128" i="23"/>
  <c r="F130" i="23"/>
  <c r="F131" i="23"/>
  <c r="F132" i="23"/>
  <c r="F133" i="23"/>
  <c r="F134" i="23"/>
  <c r="F135" i="23"/>
  <c r="F137" i="23"/>
  <c r="F138" i="23"/>
  <c r="F141" i="23"/>
  <c r="F142" i="23"/>
  <c r="F143" i="23"/>
  <c r="F144" i="23"/>
  <c r="F145" i="23"/>
  <c r="F146" i="23"/>
  <c r="F124" i="23"/>
  <c r="I12" i="23" l="1"/>
  <c r="I11" i="23" s="1"/>
  <c r="H12" i="23"/>
  <c r="H11" i="23" s="1"/>
  <c r="G11" i="23"/>
  <c r="F116" i="23"/>
  <c r="F115" i="23"/>
  <c r="F57" i="23"/>
  <c r="F55" i="23"/>
  <c r="F38" i="23"/>
  <c r="F46" i="23" l="1"/>
  <c r="E113" i="23" l="1"/>
  <c r="D71" i="23"/>
  <c r="F71" i="23"/>
  <c r="G71" i="23"/>
  <c r="H71" i="23"/>
  <c r="I71" i="23"/>
  <c r="E71" i="23"/>
  <c r="E169" i="23"/>
  <c r="F169" i="23"/>
  <c r="G169" i="23"/>
  <c r="H169" i="23"/>
  <c r="I169" i="23"/>
  <c r="D169" i="23"/>
  <c r="F181" i="23"/>
  <c r="G181" i="23"/>
  <c r="H181" i="23"/>
  <c r="I181" i="23"/>
  <c r="D181" i="23"/>
  <c r="E181" i="23"/>
  <c r="F177" i="23"/>
  <c r="G177" i="23"/>
  <c r="H177" i="23"/>
  <c r="I177" i="23"/>
  <c r="D177" i="23"/>
  <c r="E177" i="23"/>
  <c r="E123" i="23"/>
  <c r="F123" i="23"/>
  <c r="G123" i="23"/>
  <c r="H123" i="23"/>
  <c r="I123" i="23"/>
  <c r="E61" i="23"/>
  <c r="F61" i="23"/>
  <c r="G61" i="23"/>
  <c r="H61" i="23"/>
  <c r="I61" i="23"/>
  <c r="D61" i="23"/>
  <c r="G57" i="23"/>
  <c r="H57" i="23"/>
  <c r="I57" i="23"/>
  <c r="D57" i="23"/>
  <c r="E57" i="23"/>
  <c r="E46" i="23"/>
  <c r="E21" i="23"/>
  <c r="E13" i="23"/>
  <c r="E11" i="23" l="1"/>
  <c r="I175" i="23"/>
  <c r="H175" i="23"/>
  <c r="G175" i="23"/>
  <c r="F175" i="23"/>
  <c r="E175" i="23"/>
  <c r="D175" i="23"/>
  <c r="I161" i="23"/>
  <c r="G161" i="23"/>
  <c r="H161" i="23"/>
  <c r="F161" i="23"/>
  <c r="E161" i="23"/>
  <c r="D161" i="23"/>
  <c r="I147" i="23"/>
  <c r="H147" i="23"/>
  <c r="G147" i="23"/>
  <c r="F147" i="23"/>
  <c r="E147" i="23"/>
  <c r="D147" i="23"/>
  <c r="D123" i="23"/>
  <c r="I113" i="23"/>
  <c r="H113" i="23"/>
  <c r="G113" i="23"/>
  <c r="F113" i="23"/>
  <c r="D113" i="23"/>
  <c r="I66" i="23"/>
  <c r="H66" i="23"/>
  <c r="G66" i="23"/>
  <c r="F66" i="23"/>
  <c r="E66" i="23"/>
  <c r="D66" i="23"/>
  <c r="I46" i="23"/>
  <c r="H46" i="23"/>
  <c r="G46" i="23"/>
  <c r="D46" i="23"/>
  <c r="I38" i="23"/>
  <c r="H38" i="23"/>
  <c r="G38" i="23"/>
  <c r="E38" i="23"/>
  <c r="D38" i="23"/>
  <c r="I35" i="23"/>
  <c r="H35" i="23"/>
  <c r="G35" i="23"/>
  <c r="F35" i="23"/>
  <c r="E35" i="23"/>
  <c r="D35" i="23"/>
  <c r="I33" i="23"/>
  <c r="H33" i="23"/>
  <c r="G33" i="23"/>
  <c r="F33" i="23"/>
  <c r="E33" i="23"/>
  <c r="D33" i="23"/>
  <c r="I27" i="23"/>
  <c r="H27" i="23"/>
  <c r="G27" i="23"/>
  <c r="F27" i="23"/>
  <c r="E27" i="23"/>
  <c r="D27" i="23"/>
  <c r="E22" i="23"/>
  <c r="D22" i="23"/>
  <c r="D11" i="23"/>
  <c r="E32" i="23" l="1"/>
  <c r="E10" i="23" s="1"/>
  <c r="I32" i="23"/>
  <c r="G32" i="23"/>
  <c r="D32" i="23"/>
  <c r="D10" i="23" s="1"/>
  <c r="H32" i="23"/>
  <c r="F32" i="23"/>
  <c r="H45" i="23"/>
  <c r="G45" i="23"/>
  <c r="I45" i="23"/>
  <c r="E45" i="23"/>
  <c r="D119" i="23"/>
  <c r="D118" i="23" s="1"/>
  <c r="D45" i="23"/>
  <c r="E119" i="23"/>
  <c r="E118" i="23" s="1"/>
  <c r="F119" i="23"/>
  <c r="F118" i="23" s="1"/>
  <c r="F45" i="23"/>
  <c r="H119" i="23"/>
  <c r="H118" i="23" s="1"/>
  <c r="I119" i="23"/>
  <c r="I118" i="23" s="1"/>
  <c r="G119" i="23"/>
  <c r="G118" i="23" s="1"/>
  <c r="I22" i="23"/>
  <c r="I10" i="23" s="1"/>
  <c r="F22" i="23"/>
  <c r="F10" i="23" s="1"/>
  <c r="G22" i="23"/>
  <c r="G10" i="23" s="1"/>
  <c r="E9" i="23" l="1"/>
  <c r="E189" i="23" s="1"/>
  <c r="D9" i="23"/>
  <c r="D189" i="23" s="1"/>
  <c r="G9" i="23"/>
  <c r="G189" i="23" s="1"/>
  <c r="F9" i="23"/>
  <c r="H22" i="23"/>
  <c r="H10" i="23" s="1"/>
  <c r="F189" i="23" l="1"/>
  <c r="H9" i="23" l="1"/>
  <c r="H189" i="23" s="1"/>
  <c r="I9" i="23"/>
  <c r="I189" i="23" s="1"/>
</calcChain>
</file>

<file path=xl/sharedStrings.xml><?xml version="1.0" encoding="utf-8"?>
<sst xmlns="http://schemas.openxmlformats.org/spreadsheetml/2006/main" count="502" uniqueCount="337">
  <si>
    <t>Налог на доходы физических лиц</t>
  </si>
  <si>
    <t>НАЛОГОВЫЕ И НЕНАЛОГОВЫЕ ДОХОДЫ</t>
  </si>
  <si>
    <t>Код</t>
  </si>
  <si>
    <t>НАЛОГИ НА ТОВАРЫ (РАБОТЫ, УСЛУГИ), РЕАЛИЗУЕМЫЕ НА ТЕРРИТОРИИ РОССИЙСКОЙ ФЕДЕРАЦИИ</t>
  </si>
  <si>
    <t>НАЛОГИ НА СОВОКУПНЫЙ ДОХОД</t>
  </si>
  <si>
    <t>НАЛОГИ НА ИМУЩЕСТВО</t>
  </si>
  <si>
    <t>Налог на имущество физических лиц, взимаемый по ставкам, применяемым к объектам налогообложения, расположенным в границах городских округов</t>
  </si>
  <si>
    <t>ГОСУДАРСТВЕННАЯ ПОШЛИНА</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</si>
  <si>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</si>
  <si>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</si>
  <si>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</si>
  <si>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</si>
  <si>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</si>
  <si>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</si>
  <si>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</si>
  <si>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</si>
  <si>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ПЛАТЕЖИ ПРИ ПОЛЬЗОВАНИИ ПРИРОДНЫМИ РЕСУРСАМИ</t>
  </si>
  <si>
    <t>Доходы, поступающие в порядке возмещения расходов, понесенных в связи с эксплуатацией имущества городских округов</t>
  </si>
  <si>
    <t>ДОХОДЫ ОТ ПРОДАЖИ МАТЕРИАЛЬНЫХ И НЕМАТЕРИАЛЬНЫХ АКТИВОВ</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</si>
  <si>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</si>
  <si>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</si>
  <si>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ПРОЧИЕ НЕНАЛОГОВЫЕ ДОХОДЫ</t>
  </si>
  <si>
    <t>Инициативные платежи, зачисляемые в бюджеты городских округов</t>
  </si>
  <si>
    <t>БЕЗВОЗМЕЗДНЫЕ ПОСТУПЛЕНИЯ</t>
  </si>
  <si>
    <t>БЕЗВОЗМЕЗДНЫЕ ПОСТУПЛЕНИЯ ОТ ДРУГИХ БЮДЖЕТОВ БЮДЖЕТНОЙ СИСТЕМЫ РОССИЙСКОЙ ФЕДЕРАЦИИ</t>
  </si>
  <si>
    <t xml:space="preserve">Субсидии бюджетам городских округов на софинансирование капитальных вложений в объекты муниципальной собственности </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</si>
  <si>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</si>
  <si>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</si>
  <si>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</si>
  <si>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</si>
  <si>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на реализацию мероприятий по организации отдыха детей в каникулярное время</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</si>
  <si>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</si>
  <si>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</si>
  <si>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</si>
  <si>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</si>
  <si>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государственную регистрацию актов гражданского состояния</t>
  </si>
  <si>
    <t>Поступления от денежных пожертвований, предоставляемых негосударственными организациями получателям средств бюджетов городских округов</t>
  </si>
  <si>
    <t>Субсидии бюджетам городских округов на проведение комплексных кадастровых работ</t>
  </si>
  <si>
    <t>Субсидии бюджетам городских округов на реализацию мероприятий по модернизации школьных систем образования</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</si>
  <si>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</si>
  <si>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</si>
  <si>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городских округов на реализацию мероприятий по обеспечению жильем молодых семей</t>
  </si>
  <si>
    <t>Дотации бюджетам городских округов на поддержку мер по обеспечению сбалансированности бюджетов</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</si>
  <si>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</si>
  <si>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Прочие доходы от компенсации затрат бюджетов городских округов</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</si>
  <si>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</si>
  <si>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</si>
  <si>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</si>
  <si>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Субсидия бюджетам городских округов на поддержку отрасли культуры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</si>
  <si>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</si>
  <si>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</si>
  <si>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</si>
  <si>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</si>
  <si>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</si>
  <si>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</si>
  <si>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</si>
  <si>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Финансовый орган</t>
  </si>
  <si>
    <t>Управление финансов Администрации города Глазова</t>
  </si>
  <si>
    <t>Наименование бюджета (публично-правового образования)</t>
  </si>
  <si>
    <t>Бюджет города Глазова</t>
  </si>
  <si>
    <t>Единица измерения:</t>
  </si>
  <si>
    <t xml:space="preserve">тыс руб </t>
  </si>
  <si>
    <t>Классификация доходов бюджетов</t>
  </si>
  <si>
    <t xml:space="preserve">Наименование главного администратора доходов </t>
  </si>
  <si>
    <t xml:space="preserve">
Прогноз доходов бюджета
</t>
  </si>
  <si>
    <t>Наименование</t>
  </si>
  <si>
    <t>НАЛОГОВЫЕ ДОХОДЫ</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</si>
  <si>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</si>
  <si>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</si>
  <si>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УФНС России по Удмуртской Республике</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</si>
  <si>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</si>
  <si>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натариусов, занимающихся частной практикой, адвокатов, учредивших адвокадские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</si>
  <si>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</si>
  <si>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</si>
  <si>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</si>
  <si>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</si>
  <si>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</si>
  <si>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</si>
  <si>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182 1 01 02130 01 1000 110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</si>
  <si>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</si>
  <si>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</si>
  <si>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100 1 03 02231 01 0000 110</t>
  </si>
  <si>
    <t>100 1 03 02241 01 0000 110</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</si>
  <si>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</si>
  <si>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</si>
  <si>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</si>
  <si>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</si>
  <si>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182 1 05 01010 01 0000 110</t>
  </si>
  <si>
    <t xml:space="preserve">  Налог, взимаемый с налогоплательщиков, выбравших в качестве объекта налогообложения доходы</t>
  </si>
  <si>
    <t>182 1 05 01020 01 0000 110</t>
  </si>
  <si>
    <t xml:space="preserve">  Налог, взимаемый с налогоплательщиков, выбравших в качестве объекта налогообложения доходы, уменьшенные на величину расходов</t>
  </si>
  <si>
    <t>182 1 05 02010 02 0000 110</t>
  </si>
  <si>
    <t>Единый налог на вмененный доход для отдельных видов деятельности</t>
  </si>
  <si>
    <t>182 1 05 04010 02 0000 110</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</si>
  <si>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</si>
  <si>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t>
  </si>
  <si>
    <t>182 1 06 01020 04 0000 110</t>
  </si>
  <si>
    <t>Земельный налог</t>
  </si>
  <si>
    <t>182 1 06 06032 04 0000 110</t>
  </si>
  <si>
    <t>Земельный налог с организаций, обладающих земельным участком, расположенным в границах городских округов</t>
  </si>
  <si>
    <t>182 1 06 06042 04 0000 110</t>
  </si>
  <si>
    <t>Земельный налог с физических лиц, обладающих земельным участком, расположенным в границах городских округов</t>
  </si>
  <si>
    <t>НАЛОГИ, СБОРЫ И РЕГУЛЯРНЫЕ ПЛАТЕЖИ ЗА ПОЛЬЗОВАНИЕ ПРИРОДНЫМИ РЕСУРСАМИ</t>
  </si>
  <si>
    <t>182 1 07 01020 01 1000 110</t>
  </si>
  <si>
    <t xml:space="preserve"> 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</si>
  <si>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</si>
  <si>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</si>
  <si>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960 1 08 07150 01 1000 110</t>
  </si>
  <si>
    <t>Администрация города Глазова</t>
  </si>
  <si>
    <t>961 1 08 07173 01 1000 110</t>
  </si>
  <si>
    <t>Управление жилищно-коммунального хозяйства Администрации города Глазова</t>
  </si>
  <si>
    <t>ЗАДОЛЖЕННОСТЬ И ПЕРЕРАСЧЕТЫ ПО ОТМЕНЕННЫМ НАЛОГАМ, СБОРАМ И ИНЫМ ОБЯЗАТЕЛЬНЫМ ПЛАТЕЖАМ</t>
  </si>
  <si>
    <t>НЕНАЛОГОВЫЕ ДОХОДЫ</t>
  </si>
  <si>
    <t>966 1 11 05012 04 0000 120</t>
  </si>
  <si>
    <t>Управление имущественных отношений Администрации города Глазова</t>
  </si>
  <si>
    <t>966 1 11 05024 04 0000 120</t>
  </si>
  <si>
    <t>966 1 11 05312 04 0000 120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</si>
  <si>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</si>
  <si>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980 1 11 05034 04 0000 120</t>
  </si>
  <si>
    <t>966 1 11 05074 04 0000 120</t>
  </si>
  <si>
    <t>961 1 11 09044 04 0011 120</t>
  </si>
  <si>
    <t>961 1 11 09044 04 0012 120</t>
  </si>
  <si>
    <t>966 1 11 09044 04 0011 120</t>
  </si>
  <si>
    <t>966 1 11 09044 04 0014 120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</si>
  <si>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</si>
  <si>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048 1 12 01010 01 0000 120</t>
  </si>
  <si>
    <t>Плата за выбросы загрязняющих веществ в атмосферный воздух стационарными объектами</t>
  </si>
  <si>
    <t>Управление Федеральной службы по надзору в сфере природопользования по Удмуртской Республике</t>
  </si>
  <si>
    <t>048 1 12 01030 01 0000 120</t>
  </si>
  <si>
    <t>Плата за сбросы загрязняющих веществ в водные объекты</t>
  </si>
  <si>
    <t>048 1 12 01041 01 0000 120</t>
  </si>
  <si>
    <t>Плата за размещение отходов производства</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</si>
  <si>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</si>
  <si>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городских округов</t>
  </si>
  <si>
    <t>Управление образования Администрации города Глазова</t>
  </si>
  <si>
    <t>960 1 13 02994 04 0000 130</t>
  </si>
  <si>
    <t>980 1 13 02064 04 0000 130</t>
  </si>
  <si>
    <t>966 1 14 02043 04 0000 410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</si>
  <si>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</si>
  <si>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Управление культуры, спорта и молодежной политики Администрации города Глазова</t>
  </si>
  <si>
    <t>966 1 14 06012 04 0000 430</t>
  </si>
  <si>
    <t>966 1 14 06024 04 0000 430</t>
  </si>
  <si>
    <t>843 1 16 01053 01 0035 140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</si>
  <si>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</si>
  <si>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Министерство социальной политики и труда Удмуртской Республики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</si>
  <si>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</si>
  <si>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</si>
  <si>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843 1 16 01063 01 0101 140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</si>
  <si>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</si>
  <si>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843 1 16 01063 01 9000 140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</si>
  <si>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</si>
  <si>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843 1 16 01073 01 0027 140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</si>
  <si>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</si>
  <si>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843 1 16 01203 01 0021 140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</si>
  <si>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</si>
  <si>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843 1 16 01203 01 9000 140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</si>
  <si>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</si>
  <si>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Управление по обеспечению деятельности мировых судей Удмуртской Республики при Правительстве Удмуртской Республики</t>
  </si>
  <si>
    <t>897 1 16 01053 01 9000 140</t>
  </si>
  <si>
    <t>897 1 16 01063 01 0008 140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</si>
  <si>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</si>
  <si>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897 1 16 01063 01 0091 140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</si>
  <si>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</si>
  <si>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897 1 16 01063 01 0101 140</t>
  </si>
  <si>
    <t>897 1 16 01073 01 0027 140</t>
  </si>
  <si>
    <t>897 1 16 01073 01 9000 140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</si>
  <si>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</si>
  <si>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897 1 16 01133 01 9000 140</t>
  </si>
  <si>
    <t>897 1 16 01143 01 0002 140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</si>
  <si>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</si>
  <si>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897 1 16 01143 01 0016 140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</si>
  <si>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</si>
  <si>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897 1 16 01143 01 9000 140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</si>
  <si>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</si>
  <si>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897 1 16 01153 01 0005 140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</si>
  <si>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</si>
  <si>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897 1 16 01153 01 0006 140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</si>
  <si>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</si>
  <si>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897 1 16 01153 01 9000 140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</si>
  <si>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</si>
  <si>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897 1 16 01173 01 0008 140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</si>
  <si>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</si>
  <si>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897 1 16 01193 01 0005 140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</si>
  <si>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</si>
  <si>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897 1 16 01193 01 0013 140</t>
  </si>
  <si>
    <t>897 1 16 01193 01 0029 140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</si>
  <si>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</si>
  <si>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897 1 16 01193 01 9000 140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</si>
  <si>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</si>
  <si>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897 1 16 01203 01 0021 140</t>
  </si>
  <si>
    <t>897 1 16 01203 01 9000 140</t>
  </si>
  <si>
    <t>960 1 16 02020 02 0000 140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</si>
  <si>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</si>
  <si>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960 1 16 10123 01 0041 140</t>
  </si>
  <si>
    <t>961 1 16 07010 04 0000 140</t>
  </si>
  <si>
    <t>974 1 16 09040 04 0000 140</t>
  </si>
  <si>
    <t>960 1 17 15020 04 0000 150</t>
  </si>
  <si>
    <t>961 1 17 15020 04 0000 150</t>
  </si>
  <si>
    <t>974 1 17 15020 04 0000 150</t>
  </si>
  <si>
    <t>ДОТАЦИИ БЮДЖЕТАМ ГОРОДСКИХ ОКРУГОВ</t>
  </si>
  <si>
    <t>980 2 02 15001 04 0000 150</t>
  </si>
  <si>
    <t>Дотации бюджетам городских округов на выравнивание бюджетной обеспеченности</t>
  </si>
  <si>
    <t>980 2 02 15002 04 0000 150</t>
  </si>
  <si>
    <t>СУБСИДИИ БЮДЖЕТАМ ГОРОДСКИХ ОКРУГОВ</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</si>
  <si>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</si>
  <si>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961 2 02 20077 04 0000 150</t>
  </si>
  <si>
    <t>957 2 02 25116 04 0000 150</t>
  </si>
  <si>
    <t>974 2 02 25304 04 0000 150</t>
  </si>
  <si>
    <t>957 2 02 25466 04 0000 150</t>
  </si>
  <si>
    <t>960 2 02 25497 04 0000 150</t>
  </si>
  <si>
    <t>960 2 02 25511 04 0000 150</t>
  </si>
  <si>
    <t>957 2 02 25519 04 0000 150</t>
  </si>
  <si>
    <t>961 2 02 25555 04 0000 150</t>
  </si>
  <si>
    <t>Прочие субсидии бюджетам городских округов</t>
  </si>
  <si>
    <t>961 2 02 29999 04 0102 150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</si>
  <si>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</si>
  <si>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960 2 02 29999 04 0101 150</t>
  </si>
  <si>
    <t>974 2 02 29999 04 0102 150</t>
  </si>
  <si>
    <t>961 2 02 29999 04 0103 150</t>
  </si>
  <si>
    <t>974 2 02 29999 04 0106 150</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</si>
  <si>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</si>
  <si>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961 2 02 29999 04 0109 150</t>
  </si>
  <si>
    <t>960 2 02 29999 04 0117 150</t>
  </si>
  <si>
    <t>974 2 02 29999 04 0117 150</t>
  </si>
  <si>
    <t>974 2 02 29999 04 0119 150</t>
  </si>
  <si>
    <t>974 2 02 29999 04 0130 150</t>
  </si>
  <si>
    <t>СУБВЕНЦИИ БЮДЖЕТАМ ГОРОДСКИХ ОКРУГОВ</t>
  </si>
  <si>
    <t>974 2 02 30024 04 0202 150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</si>
  <si>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</si>
  <si>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974 2 02 30024 04 0205 150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</si>
  <si>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</si>
  <si>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974 2 02 30024 04 0206 150</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</si>
  <si>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</si>
  <si>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960 2 02 30024 04 0208 150</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</si>
  <si>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</si>
  <si>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960 2 02 30024 04 0209 150</t>
  </si>
  <si>
    <t>Субвенции бюджетам городских округов на осуществление отдельных государственных полномочий Удмуртской Республики в области архивного дела</t>
  </si>
  <si>
    <t>960 2 02 30024 04 0215 150</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</si>
  <si>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</si>
  <si>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960 2 02 30024 04 0216 150</t>
  </si>
  <si>
    <t>960 2 02 30024 04 0218 150</t>
  </si>
  <si>
    <t>974 2 02 30024 04 0220 150</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</si>
  <si>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</si>
  <si>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961 2 02 30024 04 0222 150</t>
  </si>
  <si>
    <t>960 2 02 30024 04 0223 150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</si>
  <si>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</si>
  <si>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960 2 02 35120 04 0000 150</t>
  </si>
  <si>
    <t>960 2 02 35930 04 0000 150</t>
  </si>
  <si>
    <t>Межбюджетные трансферты, передаваемые бюджетам городских округов</t>
  </si>
  <si>
    <t>974 2 02 45050 04 0000 150</t>
  </si>
  <si>
    <t>974 2 02 45179 04 0000 150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</si>
  <si>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</si>
  <si>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974 2 02 45303 04 0000 150</t>
  </si>
  <si>
    <t>960 2 02 49999 04 0000 150</t>
  </si>
  <si>
    <t xml:space="preserve">Прочие межбюджетные трансферты, передаваемые бюджетам городских округов </t>
  </si>
  <si>
    <t>961 2 02 49999 04 0000 150</t>
  </si>
  <si>
    <t>974 2 02 49999 04 0000 150</t>
  </si>
  <si>
    <t>БЕЗВОЗМЕЗДНЫЕ ПОСТУПЛЕНИЯ ОТ НЕГОСУДАРСТВЕННЫХ ОРГАНИЗАЦИЙ</t>
  </si>
  <si>
    <t>957 2 04 04020 04 0000 150</t>
  </si>
  <si>
    <t>960 2 04 04020 04 0000 150</t>
  </si>
  <si>
    <t>974 2 04 04020 04 0000 150</t>
  </si>
  <si>
    <t xml:space="preserve"> ПРОЧИЕ БЕЗВОЗМЕЗДНЫЕ ПОСТУПЛЕНИЯ</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</si>
  <si>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</si>
  <si>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980 2 08 04000 04 0000 150</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</si>
  <si>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</si>
  <si>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</si>
  <si>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957 2 18 04010 04 0000 150</t>
  </si>
  <si>
    <t>Доходы бюджетов городских округов от возврата бюджетными учреждениями остатков субсидий прошлых лет</t>
  </si>
  <si>
    <t>974 2 18 04010 04 0000 150</t>
  </si>
  <si>
    <t>ВОЗВРАТ ОСТАТКОВ СУБСИДИЙ, СУБВЕНЦИЙ И ИНЫХ МЕЖБЮДЖЕТНЫХ ТРАНСФЕРТОВ, ИМЕЮЩИХ ЦЕЛЕВОЕ НАЗНАЧЕНИЕ, ПРОШЛЫХ ЛЕТ</t>
  </si>
  <si>
    <t>957 2 19 60010 04 0000 150</t>
  </si>
  <si>
    <t>961 2 19 60010 04 0000 150</t>
  </si>
  <si>
    <t>974 2 19 60010 04 0000 150</t>
  </si>
  <si>
    <t>Итого</t>
  </si>
  <si>
    <t>Субсидии бюджетам городских округов на реализацию мероприятий по модернизации коммунальной инфраструктуры</t>
  </si>
  <si>
    <t>Субсидии бюджетам городских округов на модернизацию региональных и муниципальных библиотек</t>
  </si>
  <si>
    <t>Реестр источников доходов бюджета
города Глазова на 2026 год и на плановый период 2027 и 2028 годов</t>
  </si>
  <si>
    <t>Прогноз доходов бюджета на 2025 г. (текущий финансовый год)</t>
  </si>
  <si>
    <t>Кассовые поступления в текущем финансовом году (на 01 ноября 2025 г.)</t>
  </si>
  <si>
    <t>Оценка исполнения 2025 г. (текущий финансовый год)</t>
  </si>
  <si>
    <t>на 2026г. (очередной финансовый год)</t>
  </si>
  <si>
    <t>на 2027г. (первый год планового периода)</t>
  </si>
  <si>
    <t>на 2028 г. (второй год планового периода)</t>
  </si>
  <si>
    <t>97411701040040000180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</si>
  <si>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</si>
  <si>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</si>
  <si>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</si>
  <si>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</si>
  <si>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</si>
  <si>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182 1 01 02140 01 0000 110</t>
  </si>
  <si>
    <t>182 1 01 02150 01 0000 110</t>
  </si>
  <si>
    <t>182 1 01 02160 01 0000 110</t>
  </si>
  <si>
    <t>182 1 01 02210 01 0000 110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</si>
  <si>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</si>
  <si>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966 1 11 09080 04 0000 120</t>
  </si>
  <si>
    <t>960 1 13 01994 04 0011 130</t>
  </si>
  <si>
    <t>961 1 13 01994 04 0012 130</t>
  </si>
  <si>
    <t>960 1 14 02048 04 0000 410</t>
  </si>
  <si>
    <t>961 2 02 25424 04 0000 150</t>
  </si>
  <si>
    <t>980 2 02 49999 04 0000 150</t>
  </si>
  <si>
    <t>961 2 04 04020 04 0000 150</t>
  </si>
  <si>
    <t>Доходы бюджетов городских округов от возврата иными организациями остатков субсидий прошлых лет</t>
  </si>
  <si>
    <t>960 2 18 04030 04 0000 150</t>
  </si>
  <si>
    <t>974 2 19 25304 04 0000 150</t>
  </si>
  <si>
    <t>974 2 19 45050 04 0000 150</t>
  </si>
  <si>
    <t>974 2 19 45179 04 0000 150</t>
  </si>
  <si>
    <t>974 2 19 45303 04 0000 150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</si>
  <si>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</si>
  <si>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8 971 1 601063 01 0009 140</t>
  </si>
  <si>
    <t>897 1 16 01073 01 0019 140</t>
  </si>
  <si>
    <t>897 1 16 01153 01 0012 140</t>
  </si>
  <si>
    <t>897 1 160 1173 01 9000 140</t>
  </si>
  <si>
    <t>843 1 16 01193 01 9000 140</t>
  </si>
  <si>
    <t>897 1 16 01203 01 0010 140</t>
  </si>
  <si>
    <t>843 1 16 01333 01 0000 140</t>
  </si>
  <si>
    <t>897 1 16 01333 01 0000 140</t>
  </si>
  <si>
    <t>960 1 16 07010 04 0000 140</t>
  </si>
  <si>
    <t>182 1 16 10123 01 0041 140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</si>
  <si>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</si>
  <si>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</si>
  <si>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</si>
  <si>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</si>
  <si>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</si>
  <si>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</si>
  <si>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</si>
  <si>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</si>
  <si>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</si>
  <si>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Невыясненные поступления, зачисляемые в бюджеты городских округов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</si>
  <si>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</si>
  <si>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</si>
  <si>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</si>
  <si>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</si>
  <si>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</si>
  <si>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960 2 02 20302 04 0000 150 </t>
  </si>
  <si>
    <t>961 2 02 25154 04 0000 150</t>
  </si>
  <si>
    <t>957 2 02 25348 04 0000 150</t>
  </si>
  <si>
    <t xml:space="preserve">974 2 02 25750 04 0000 150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</si>
</sst>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6" formatCode="dd/mm/yy;@"/>
    <numFmt numFmtId="167" formatCode="_(* #,##0.00_);_(* \(#,##0.00\);_(* &quot;-&quot;??_);_(@_)"/>
  </numFmts>
  <fonts count="30" x14ac:knownFonts="1">
    <font>
      <sz val="10"/>
      <name val="Arial Cyr"/>
      <charset val="204"/>
    </font>
    <font>
      <sz val="11"/>
      <color theme="1"/>
      <name val="Calibri"/>
      <family val="2"/>
      <charset val="204"/>
      <scheme val="minor"/>
    </font>
    <font>
      <sz val="12"/>
      <name val="Times New Roman"/>
      <family val="1"/>
      <charset val="204"/>
    </font>
    <font>
      <b/>
      <sz val="10"/>
      <color rgb="FF000000"/>
      <name val="Arial Cyr"/>
    </font>
    <font>
      <sz val="10"/>
      <name val="Arial Cyr"/>
      <charset val="204"/>
    </font>
    <font>
      <sz val="10"/>
      <name val="Arial"/>
      <family val="2"/>
      <charset val="204"/>
    </font>
    <font>
      <sz val="10"/>
      <color indexed="8"/>
      <name val="Arial Cyr"/>
    </font>
    <font>
      <sz val="11"/>
      <name val="Calibri"/>
      <family val="2"/>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sz val="8"/>
      <name val="Arial"/>
      <family val="2"/>
      <charset val="204"/>
    </font>
    <font>
      <b/>
      <sz val="12"/>
      <color rgb="FF000000"/>
      <name val="Arial Cyr"/>
    </font>
    <font>
      <b/>
      <sz val="12"/>
      <color rgb="FF000000"/>
      <name val="Arial"/>
      <family val="2"/>
      <charset val="204"/>
    </font>
    <font>
      <sz val="11"/>
      <color rgb="FF000000"/>
      <name val="Calibri"/>
      <family val="2"/>
      <charset val="204"/>
      <scheme val="minor"/>
    </font>
    <font>
      <sz val="10"/>
      <name val="Times New Roman CYR"/>
      <charset val="204"/>
    </font>
    <font>
      <b/>
      <sz val="11"/>
      <name val="Times New Roman"/>
      <family val="1"/>
      <charset val="204"/>
    </font>
    <font>
      <sz val="11"/>
      <name val="Times New Roman"/>
      <family val="1"/>
      <charset val="204"/>
    </font>
    <font>
      <sz val="11"/>
      <name val="Calibri"/>
      <family val="2"/>
    </font>
    <font>
      <b/>
      <sz val="12"/>
      <color indexed="8"/>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sz val="11"/>
      <color rgb="FF000000"/>
      <name val="Times New Roman"/>
      <family val="1"/>
      <charset val="204"/>
    </font>
    <font>
      <b/>
      <sz val="11"/>
      <color rgb="FF000000"/>
      <name val="Times New Roman"/>
      <family val="1"/>
      <charset val="204"/>
    </font>
    <font>
      <sz val="8"/>
      <color rgb="FF000000"/>
      <name val="Arial"/>
      <family val="2"/>
      <charset val="204"/>
    </font>
    <font>
      <sz val="10"/>
      <name val="Arial"/>
    </font>
    <font>
      <sz val="10"/>
      <color indexed="8"/>
      <name val="Arial"/>
      <family val="2"/>
      <charset val="204"/>
    </font>
    <font>
      <sz val="11"/>
      <color indexed="8"/>
      <name val="Calibri"/>
      <family val="2"/>
      <charset val="204"/>
    </font>
  </fonts>
  <fills count="22">
    <fill>
      <patternFill patternType="none"/>
    </fill>
    <fill>
      <patternFill patternType="gray125"/>
    </fill>
    <fill>
      <patternFill patternType="solid">
        <fgColor rgb="FFCCFFFF"/>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indexed="65"/>
        <bgColor indexed="64"/>
      </patternFill>
    </fill>
    <fill>
      <patternFill patternType="solid">
        <fgColor indexed="9"/>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top style="thin">
        <color indexed="64"/>
      </top>
      <bottom style="thin">
        <color indexed="8"/>
      </bottom>
      <diagonal/>
    </border>
    <border>
      <left style="thin">
        <color indexed="8"/>
      </left>
      <right style="thin">
        <color indexed="8"/>
      </right>
      <top style="thin">
        <color indexed="64"/>
      </top>
      <bottom style="thin">
        <color indexed="8"/>
      </bottom>
      <diagonal/>
    </border>
    <border>
      <left/>
      <right style="thin">
        <color rgb="FF000000"/>
      </right>
      <top style="thin">
        <color rgb="FF000000"/>
      </top>
      <bottom/>
      <diagonal/>
    </border>
    <border>
      <left/>
      <right style="thin">
        <color indexed="8"/>
      </right>
      <top style="thin">
        <color indexed="64"/>
      </top>
      <bottom style="thin">
        <color indexed="8"/>
      </bottom>
      <diagonal/>
    </border>
    <border>
      <left style="thin">
        <color indexed="8"/>
      </left>
      <right/>
      <top/>
      <bottom/>
      <diagonal/>
    </border>
    <border>
      <left style="thin">
        <color indexed="8"/>
      </left>
      <right style="thin">
        <color indexed="8"/>
      </right>
      <top style="thin">
        <color indexed="64"/>
      </top>
      <bottom style="thin">
        <color indexed="64"/>
      </bottom>
      <diagonal/>
    </border>
    <border>
      <left style="thin">
        <color rgb="FF000000"/>
      </left>
      <right/>
      <top style="thin">
        <color rgb="FF000000"/>
      </top>
      <bottom/>
      <diagonal/>
    </border>
    <border>
      <left style="thin">
        <color rgb="FF000000"/>
      </left>
      <right style="thin">
        <color rgb="FF000000"/>
      </right>
      <top/>
      <bottom/>
      <diagonal/>
    </border>
    <border>
      <left style="thin">
        <color indexed="8"/>
      </left>
      <right style="thin">
        <color indexed="8"/>
      </right>
      <top style="thin">
        <color indexed="64"/>
      </top>
      <bottom/>
      <diagonal/>
    </border>
    <border>
      <left style="thin">
        <color indexed="8"/>
      </left>
      <right/>
      <top/>
      <bottom style="thin">
        <color indexed="8"/>
      </bottom>
      <diagonal/>
    </border>
    <border>
      <left style="thin">
        <color indexed="8"/>
      </left>
      <right/>
      <top style="thin">
        <color indexed="64"/>
      </top>
      <bottom/>
      <diagonal/>
    </border>
    <border>
      <left/>
      <right/>
      <top style="thin">
        <color indexed="8"/>
      </top>
      <bottom/>
      <diagonal/>
    </border>
    <border>
      <left style="thin">
        <color indexed="8"/>
      </left>
      <right style="thin">
        <color rgb="FF000000"/>
      </right>
      <top style="thin">
        <color indexed="64"/>
      </top>
      <bottom style="thin">
        <color indexed="64"/>
      </bottom>
      <diagonal/>
    </border>
    <border>
      <left/>
      <right/>
      <top style="thin">
        <color indexed="64"/>
      </top>
      <bottom/>
      <diagonal/>
    </border>
    <border>
      <left style="thin">
        <color indexed="64"/>
      </left>
      <right/>
      <top style="thin">
        <color indexed="8"/>
      </top>
      <bottom/>
      <diagonal/>
    </border>
    <border>
      <left style="thin">
        <color indexed="64"/>
      </left>
      <right/>
      <top style="thin">
        <color indexed="8"/>
      </top>
      <bottom style="thin">
        <color indexed="8"/>
      </bottom>
      <diagonal/>
    </border>
    <border>
      <left style="thin">
        <color rgb="FF000000"/>
      </left>
      <right/>
      <top/>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bottom/>
      <diagonal/>
    </border>
  </borders>
  <cellStyleXfs count="184">
    <xf numFmtId="0" fontId="0" fillId="0" borderId="0"/>
    <xf numFmtId="4" fontId="3" fillId="2" borderId="3">
      <alignment horizontal="right" vertical="top" shrinkToFit="1"/>
    </xf>
    <xf numFmtId="0" fontId="5" fillId="0" borderId="0"/>
    <xf numFmtId="0" fontId="6" fillId="0" borderId="6">
      <alignment horizontal="left" vertical="top" wrapText="1"/>
    </xf>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7" fillId="0" borderId="0"/>
    <xf numFmtId="0" fontId="7" fillId="0" borderId="0"/>
    <xf numFmtId="0" fontId="7" fillId="0" borderId="0">
      <alignment horizontal="right"/>
    </xf>
    <xf numFmtId="0" fontId="8" fillId="0" borderId="7">
      <alignment horizontal="center" wrapText="1"/>
    </xf>
    <xf numFmtId="1" fontId="9" fillId="0" borderId="8">
      <alignment horizontal="center" vertical="center" shrinkToFit="1"/>
    </xf>
    <xf numFmtId="49" fontId="9" fillId="0" borderId="8">
      <alignment vertical="center" wrapText="1"/>
    </xf>
    <xf numFmtId="4" fontId="9" fillId="0" borderId="8">
      <alignment horizontal="right" vertical="center" shrinkToFit="1"/>
    </xf>
    <xf numFmtId="0" fontId="10" fillId="0" borderId="0"/>
    <xf numFmtId="0" fontId="11" fillId="0" borderId="0"/>
    <xf numFmtId="0" fontId="11" fillId="0" borderId="0"/>
    <xf numFmtId="0" fontId="7" fillId="0" borderId="0"/>
    <xf numFmtId="0" fontId="11" fillId="16" borderId="0"/>
    <xf numFmtId="0" fontId="11" fillId="0" borderId="3">
      <alignment horizontal="center" vertical="center" wrapText="1"/>
    </xf>
    <xf numFmtId="1" fontId="11" fillId="0" borderId="3">
      <alignment horizontal="center" vertical="top" shrinkToFit="1"/>
    </xf>
    <xf numFmtId="0" fontId="8" fillId="0" borderId="0">
      <alignment horizontal="center" vertical="center" wrapText="1"/>
    </xf>
    <xf numFmtId="0" fontId="11" fillId="0" borderId="0"/>
    <xf numFmtId="0" fontId="11" fillId="0" borderId="3">
      <alignment horizontal="center" vertical="center" wrapText="1"/>
    </xf>
    <xf numFmtId="0" fontId="9" fillId="0" borderId="3">
      <alignment horizontal="center" vertical="center" wrapText="1"/>
    </xf>
    <xf numFmtId="0" fontId="11" fillId="0" borderId="3">
      <alignment horizontal="center" vertical="top" wrapText="1"/>
    </xf>
    <xf numFmtId="0" fontId="11" fillId="0" borderId="3">
      <alignment horizontal="center" vertical="center" wrapText="1"/>
    </xf>
    <xf numFmtId="1" fontId="8" fillId="0" borderId="9">
      <alignment horizontal="center" vertical="center" shrinkToFit="1"/>
    </xf>
    <xf numFmtId="0" fontId="11" fillId="0" borderId="3">
      <alignment horizontal="center" vertical="center" wrapText="1"/>
    </xf>
    <xf numFmtId="0" fontId="11" fillId="0" borderId="3">
      <alignment horizontal="center" vertical="center" wrapText="1"/>
    </xf>
    <xf numFmtId="0" fontId="8" fillId="0" borderId="10">
      <alignment horizontal="right"/>
    </xf>
    <xf numFmtId="0" fontId="11" fillId="0" borderId="3">
      <alignment horizontal="center" vertical="center" wrapText="1"/>
    </xf>
    <xf numFmtId="0" fontId="11" fillId="0" borderId="3">
      <alignment horizontal="center" vertical="center" wrapText="1"/>
    </xf>
    <xf numFmtId="1" fontId="3" fillId="0" borderId="3">
      <alignment horizontal="left" vertical="top" shrinkToFit="1"/>
    </xf>
    <xf numFmtId="1" fontId="3" fillId="0" borderId="11">
      <alignment horizontal="left" vertical="top" shrinkToFit="1"/>
    </xf>
    <xf numFmtId="49" fontId="8" fillId="17" borderId="0">
      <alignment horizontal="left"/>
    </xf>
    <xf numFmtId="4" fontId="11" fillId="0" borderId="3">
      <alignment horizontal="right" vertical="top" shrinkToFit="1"/>
    </xf>
    <xf numFmtId="49" fontId="8" fillId="0" borderId="0">
      <alignment horizontal="center"/>
    </xf>
    <xf numFmtId="0" fontId="12" fillId="0" borderId="12">
      <alignment horizontal="left" wrapText="1" indent="2"/>
    </xf>
    <xf numFmtId="4" fontId="3" fillId="18" borderId="3">
      <alignment horizontal="right" vertical="top" shrinkToFit="1"/>
    </xf>
    <xf numFmtId="0" fontId="8" fillId="17" borderId="0">
      <alignment wrapText="1"/>
    </xf>
    <xf numFmtId="0" fontId="11" fillId="0" borderId="0">
      <alignment horizontal="left" wrapText="1"/>
    </xf>
    <xf numFmtId="0" fontId="11" fillId="0" borderId="13">
      <alignment horizontal="center" vertical="center" wrapText="1"/>
    </xf>
    <xf numFmtId="10" fontId="11" fillId="0" borderId="3">
      <alignment horizontal="center" vertical="top" shrinkToFit="1"/>
    </xf>
    <xf numFmtId="10" fontId="3" fillId="18" borderId="3">
      <alignment horizontal="center" vertical="top" shrinkToFit="1"/>
    </xf>
    <xf numFmtId="49" fontId="8" fillId="0" borderId="0">
      <alignment horizontal="left" wrapText="1"/>
    </xf>
    <xf numFmtId="0" fontId="13" fillId="0" borderId="0">
      <alignment horizontal="center" wrapText="1"/>
    </xf>
    <xf numFmtId="0" fontId="13" fillId="0" borderId="0">
      <alignment horizontal="center"/>
    </xf>
    <xf numFmtId="49" fontId="9" fillId="0" borderId="0">
      <alignment vertical="center"/>
    </xf>
    <xf numFmtId="0" fontId="11" fillId="0" borderId="0">
      <alignment horizontal="right"/>
    </xf>
    <xf numFmtId="166" fontId="8" fillId="0" borderId="0">
      <alignment horizontal="center" vertical="center" wrapText="1"/>
    </xf>
    <xf numFmtId="0" fontId="11" fillId="16" borderId="0">
      <alignment horizontal="left"/>
    </xf>
    <xf numFmtId="0" fontId="11" fillId="0" borderId="3">
      <alignment horizontal="left" vertical="top" wrapText="1"/>
    </xf>
    <xf numFmtId="49" fontId="8" fillId="0" borderId="0">
      <alignment horizontal="center" vertical="center"/>
    </xf>
    <xf numFmtId="0" fontId="8" fillId="17" borderId="10">
      <alignment horizontal="center"/>
    </xf>
    <xf numFmtId="10" fontId="3" fillId="2" borderId="3">
      <alignment horizontal="center" vertical="top" shrinkToFit="1"/>
    </xf>
    <xf numFmtId="166" fontId="8" fillId="0" borderId="14">
      <alignment horizontal="center" vertical="center" wrapText="1"/>
    </xf>
    <xf numFmtId="0" fontId="8" fillId="0" borderId="10">
      <alignment horizontal="center" vertical="center" wrapText="1"/>
    </xf>
    <xf numFmtId="49" fontId="8" fillId="0" borderId="0">
      <alignment horizontal="center" vertical="center" wrapText="1"/>
    </xf>
    <xf numFmtId="49" fontId="8" fillId="0" borderId="10"/>
    <xf numFmtId="49" fontId="9" fillId="0" borderId="0">
      <alignment horizontal="center" vertical="center"/>
    </xf>
    <xf numFmtId="49" fontId="8" fillId="0" borderId="9">
      <alignment vertical="center" wrapText="1"/>
    </xf>
    <xf numFmtId="49" fontId="8" fillId="0" borderId="8">
      <alignment vertical="center" wrapText="1"/>
    </xf>
    <xf numFmtId="0" fontId="9" fillId="0" borderId="10">
      <alignment horizontal="right"/>
    </xf>
    <xf numFmtId="49" fontId="8" fillId="0" borderId="14">
      <alignment horizontal="center" vertical="center" wrapText="1"/>
    </xf>
    <xf numFmtId="49" fontId="8" fillId="0" borderId="10">
      <alignment horizontal="center" vertical="center" wrapText="1"/>
    </xf>
    <xf numFmtId="49" fontId="8" fillId="0" borderId="0"/>
    <xf numFmtId="0" fontId="9" fillId="0" borderId="3">
      <alignment horizontal="right" vertical="center"/>
    </xf>
    <xf numFmtId="4" fontId="8" fillId="0" borderId="9">
      <alignment horizontal="right" vertical="center" shrinkToFit="1"/>
    </xf>
    <xf numFmtId="4" fontId="8" fillId="0" borderId="8">
      <alignment horizontal="right" vertical="center" shrinkToFit="1"/>
    </xf>
    <xf numFmtId="4" fontId="9" fillId="0" borderId="3">
      <alignment horizontal="right" vertical="center" shrinkToFit="1"/>
    </xf>
    <xf numFmtId="0" fontId="8" fillId="0" borderId="10">
      <alignment horizontal="right" wrapText="1"/>
    </xf>
    <xf numFmtId="0" fontId="8" fillId="0" borderId="14">
      <alignment horizontal="left" vertical="center" wrapText="1"/>
    </xf>
    <xf numFmtId="0" fontId="8" fillId="0" borderId="13">
      <alignment horizontal="left" vertical="center" wrapText="1"/>
    </xf>
    <xf numFmtId="0" fontId="8" fillId="0" borderId="0">
      <alignment horizontal="right"/>
    </xf>
    <xf numFmtId="0" fontId="8" fillId="0" borderId="0">
      <alignment horizontal="right" wrapText="1"/>
    </xf>
    <xf numFmtId="0" fontId="14" fillId="0" borderId="0">
      <alignment horizontal="center" vertical="center" wrapText="1"/>
    </xf>
    <xf numFmtId="0" fontId="8" fillId="0" borderId="9">
      <alignment horizontal="center" vertical="center" wrapText="1"/>
    </xf>
    <xf numFmtId="0" fontId="8" fillId="0" borderId="15">
      <alignment horizontal="center"/>
    </xf>
    <xf numFmtId="14" fontId="8" fillId="0" borderId="7">
      <alignment horizontal="center"/>
    </xf>
    <xf numFmtId="0" fontId="8" fillId="0" borderId="7">
      <alignment horizontal="center"/>
    </xf>
    <xf numFmtId="49" fontId="8" fillId="0" borderId="16">
      <alignment horizontal="center"/>
    </xf>
    <xf numFmtId="0" fontId="9" fillId="0" borderId="0">
      <alignment horizontal="center" vertical="center"/>
    </xf>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19"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0" fontId="1" fillId="3" borderId="5" applyNumberFormat="0" applyFont="0" applyAlignment="0" applyProtection="0"/>
    <xf numFmtId="167" fontId="5" fillId="0" borderId="0" applyFont="0" applyFill="0" applyBorder="0" applyAlignment="0" applyProtection="0"/>
    <xf numFmtId="0" fontId="19" fillId="0" borderId="0"/>
    <xf numFmtId="164" fontId="4" fillId="0" borderId="0" applyFont="0" applyFill="0" applyBorder="0" applyAlignment="0" applyProtection="0"/>
    <xf numFmtId="0" fontId="11" fillId="0" borderId="0">
      <alignment horizontal="left" wrapText="1"/>
    </xf>
    <xf numFmtId="0" fontId="13" fillId="0" borderId="0">
      <alignment horizontal="center" wrapText="1"/>
    </xf>
    <xf numFmtId="0" fontId="13" fillId="0" borderId="0">
      <alignment horizontal="center"/>
    </xf>
    <xf numFmtId="0" fontId="11" fillId="0" borderId="0">
      <alignment horizontal="right"/>
    </xf>
    <xf numFmtId="0" fontId="11" fillId="0" borderId="13">
      <alignment horizontal="center" vertical="center" wrapText="1"/>
    </xf>
    <xf numFmtId="0" fontId="11" fillId="0" borderId="3">
      <alignment horizontal="left" vertical="top" wrapText="1"/>
    </xf>
    <xf numFmtId="0" fontId="11" fillId="0" borderId="3">
      <alignment horizontal="center" vertical="top" wrapText="1"/>
    </xf>
    <xf numFmtId="4" fontId="3" fillId="2" borderId="3">
      <alignment horizontal="right" vertical="top" shrinkToFit="1"/>
    </xf>
    <xf numFmtId="10" fontId="3" fillId="2" borderId="3">
      <alignment horizontal="center" vertical="top" shrinkToFit="1"/>
    </xf>
    <xf numFmtId="1" fontId="3" fillId="0" borderId="3">
      <alignment horizontal="left" vertical="top" shrinkToFit="1"/>
    </xf>
    <xf numFmtId="1" fontId="3" fillId="0" borderId="11">
      <alignment horizontal="left" vertical="top" shrinkToFit="1"/>
    </xf>
    <xf numFmtId="4" fontId="3" fillId="18" borderId="3">
      <alignment horizontal="right" vertical="top" shrinkToFit="1"/>
    </xf>
    <xf numFmtId="10" fontId="3" fillId="18" borderId="3">
      <alignment horizontal="center" vertical="top" shrinkToFit="1"/>
    </xf>
    <xf numFmtId="49" fontId="26" fillId="0" borderId="3">
      <alignment horizontal="center"/>
    </xf>
    <xf numFmtId="0" fontId="27" fillId="0" borderId="0"/>
    <xf numFmtId="1" fontId="6" fillId="0" borderId="6">
      <alignment horizontal="center" vertical="top" shrinkToFit="1"/>
    </xf>
    <xf numFmtId="1" fontId="28" fillId="0" borderId="21">
      <alignment horizontal="center" vertical="center" shrinkToFit="1"/>
    </xf>
    <xf numFmtId="0" fontId="29" fillId="0" borderId="0"/>
  </cellStyleXfs>
  <cellXfs count="140">
    <xf numFmtId="0" fontId="0" fillId="0" borderId="0" xfId="0"/>
    <xf numFmtId="0" fontId="18" fillId="0" borderId="0" xfId="164" applyFont="1" applyProtection="1">
      <protection locked="0"/>
    </xf>
    <xf numFmtId="0" fontId="21" fillId="0" borderId="0" xfId="97" applyFont="1" applyAlignment="1">
      <alignment vertical="center" wrapText="1"/>
    </xf>
    <xf numFmtId="0" fontId="22" fillId="0" borderId="0" xfId="42" applyNumberFormat="1" applyFont="1" applyProtection="1">
      <alignment horizontal="center" vertical="center" wrapText="1"/>
    </xf>
    <xf numFmtId="0" fontId="22" fillId="0" borderId="0" xfId="42" applyNumberFormat="1" applyFont="1" applyAlignment="1" applyProtection="1">
      <alignment horizontal="center" vertical="center" wrapText="1"/>
    </xf>
    <xf numFmtId="49" fontId="23" fillId="0" borderId="0" xfId="66" applyNumberFormat="1" applyFont="1" applyAlignment="1" applyProtection="1">
      <alignment wrapText="1"/>
    </xf>
    <xf numFmtId="0" fontId="23" fillId="0" borderId="14" xfId="93" applyNumberFormat="1" applyFont="1" applyAlignment="1" applyProtection="1">
      <alignment vertical="center"/>
    </xf>
    <xf numFmtId="0" fontId="23" fillId="0" borderId="14" xfId="93" applyFont="1" applyAlignment="1">
      <alignment horizontal="center" vertical="center" wrapText="1"/>
    </xf>
    <xf numFmtId="0" fontId="23" fillId="0" borderId="14" xfId="93" applyFont="1" applyAlignment="1">
      <alignment vertical="center" wrapText="1"/>
    </xf>
    <xf numFmtId="0" fontId="2" fillId="0" borderId="0" xfId="164" applyFont="1" applyProtection="1">
      <protection locked="0"/>
    </xf>
    <xf numFmtId="0" fontId="23" fillId="0" borderId="13" xfId="94" applyNumberFormat="1" applyFont="1" applyAlignment="1" applyProtection="1">
      <alignment vertical="center" wrapText="1"/>
    </xf>
    <xf numFmtId="0" fontId="23" fillId="0" borderId="13" xfId="94" applyFont="1" applyAlignment="1">
      <alignment horizontal="center" vertical="center" wrapText="1"/>
    </xf>
    <xf numFmtId="0" fontId="23" fillId="0" borderId="13" xfId="94" applyFont="1" applyAlignment="1">
      <alignment vertical="center" wrapText="1"/>
    </xf>
    <xf numFmtId="49" fontId="23" fillId="17" borderId="0" xfId="56" applyNumberFormat="1" applyFont="1" applyAlignment="1" applyProtection="1"/>
    <xf numFmtId="0" fontId="23" fillId="17" borderId="0" xfId="61" applyNumberFormat="1" applyFont="1" applyProtection="1">
      <alignment wrapText="1"/>
    </xf>
    <xf numFmtId="49" fontId="23" fillId="0" borderId="10" xfId="80" applyNumberFormat="1" applyFont="1" applyAlignment="1" applyProtection="1">
      <alignment horizontal="center"/>
    </xf>
    <xf numFmtId="49" fontId="23" fillId="0" borderId="10" xfId="80" applyNumberFormat="1" applyFont="1" applyProtection="1"/>
    <xf numFmtId="49" fontId="21" fillId="0" borderId="0" xfId="69" applyNumberFormat="1" applyFont="1" applyProtection="1">
      <alignment vertical="center"/>
    </xf>
    <xf numFmtId="49" fontId="21" fillId="0" borderId="0" xfId="81" applyNumberFormat="1" applyFont="1" applyProtection="1">
      <alignment horizontal="center" vertical="center"/>
    </xf>
    <xf numFmtId="49" fontId="21" fillId="0" borderId="0" xfId="81" applyNumberFormat="1" applyFont="1" applyAlignment="1" applyProtection="1">
      <alignment horizontal="center" vertical="center"/>
    </xf>
    <xf numFmtId="0" fontId="21" fillId="0" borderId="3" xfId="45" applyNumberFormat="1" applyFont="1" applyProtection="1">
      <alignment horizontal="center" vertical="center" wrapText="1"/>
    </xf>
    <xf numFmtId="1" fontId="20" fillId="0" borderId="19" xfId="32" applyNumberFormat="1" applyFont="1" applyBorder="1" applyAlignment="1" applyProtection="1">
      <alignment vertical="center" shrinkToFit="1"/>
    </xf>
    <xf numFmtId="49" fontId="20" fillId="0" borderId="8" xfId="33" applyNumberFormat="1" applyFont="1" applyProtection="1">
      <alignment vertical="center" wrapText="1"/>
    </xf>
    <xf numFmtId="49" fontId="20" fillId="0" borderId="8" xfId="33" applyNumberFormat="1" applyFont="1" applyAlignment="1" applyProtection="1">
      <alignment horizontal="center" vertical="center" wrapText="1"/>
    </xf>
    <xf numFmtId="4" fontId="21" fillId="21" borderId="8" xfId="34" applyNumberFormat="1" applyFont="1" applyFill="1" applyAlignment="1" applyProtection="1">
      <alignment horizontal="right" vertical="center" shrinkToFit="1"/>
    </xf>
    <xf numFmtId="49" fontId="20" fillId="0" borderId="8" xfId="33" applyNumberFormat="1" applyFont="1" applyFill="1" applyProtection="1">
      <alignment vertical="center" wrapText="1"/>
    </xf>
    <xf numFmtId="49" fontId="20" fillId="0" borderId="8" xfId="33" applyNumberFormat="1" applyFont="1" applyFill="1" applyAlignment="1" applyProtection="1">
      <alignment horizontal="center" vertical="center" wrapText="1"/>
    </xf>
    <xf numFmtId="1" fontId="22" fillId="0" borderId="18" xfId="48" applyNumberFormat="1" applyFont="1" applyFill="1" applyBorder="1" applyAlignment="1" applyProtection="1">
      <alignment vertical="center" shrinkToFit="1"/>
    </xf>
    <xf numFmtId="2" fontId="22" fillId="0" borderId="9" xfId="82" applyNumberFormat="1" applyFont="1" applyFill="1" applyProtection="1">
      <alignment vertical="center" wrapText="1"/>
    </xf>
    <xf numFmtId="2" fontId="22" fillId="0" borderId="9" xfId="82" applyNumberFormat="1" applyFont="1" applyFill="1" applyAlignment="1" applyProtection="1">
      <alignment horizontal="center" vertical="center" wrapText="1"/>
    </xf>
    <xf numFmtId="4" fontId="24" fillId="21" borderId="3" xfId="64" applyNumberFormat="1" applyFont="1" applyFill="1" applyAlignment="1" applyProtection="1">
      <alignment horizontal="right" vertical="center" shrinkToFit="1"/>
    </xf>
    <xf numFmtId="4" fontId="22" fillId="21" borderId="9" xfId="89" applyNumberFormat="1" applyFont="1" applyFill="1" applyAlignment="1" applyProtection="1">
      <alignment horizontal="right" vertical="center" shrinkToFit="1"/>
    </xf>
    <xf numFmtId="1" fontId="22" fillId="0" borderId="1" xfId="48" applyNumberFormat="1" applyFont="1" applyFill="1" applyBorder="1" applyAlignment="1" applyProtection="1">
      <alignment vertical="center" shrinkToFit="1"/>
    </xf>
    <xf numFmtId="2" fontId="22" fillId="0" borderId="1" xfId="82" applyNumberFormat="1" applyFont="1" applyFill="1" applyBorder="1" applyAlignment="1" applyProtection="1">
      <alignment vertical="center" wrapText="1"/>
    </xf>
    <xf numFmtId="2" fontId="22" fillId="0" borderId="24" xfId="82" applyNumberFormat="1" applyFont="1" applyFill="1" applyBorder="1" applyAlignment="1" applyProtection="1">
      <alignment horizontal="center" vertical="center" wrapText="1"/>
    </xf>
    <xf numFmtId="1" fontId="20" fillId="20" borderId="25" xfId="32" applyNumberFormat="1" applyFont="1" applyFill="1" applyBorder="1" applyAlignment="1" applyProtection="1">
      <alignment vertical="center" shrinkToFit="1"/>
    </xf>
    <xf numFmtId="2" fontId="20" fillId="0" borderId="26" xfId="33" applyNumberFormat="1" applyFont="1" applyFill="1" applyBorder="1" applyProtection="1">
      <alignment vertical="center" wrapText="1"/>
    </xf>
    <xf numFmtId="2" fontId="20" fillId="0" borderId="26" xfId="33" applyNumberFormat="1" applyFont="1" applyFill="1" applyBorder="1" applyAlignment="1" applyProtection="1">
      <alignment horizontal="center" vertical="center" wrapText="1"/>
    </xf>
    <xf numFmtId="4" fontId="21" fillId="21" borderId="26" xfId="34" applyNumberFormat="1" applyFont="1" applyFill="1" applyBorder="1" applyAlignment="1" applyProtection="1">
      <alignment horizontal="right" vertical="center" shrinkToFit="1"/>
    </xf>
    <xf numFmtId="1" fontId="22" fillId="20" borderId="18" xfId="48" applyNumberFormat="1" applyFont="1" applyFill="1" applyBorder="1" applyAlignment="1" applyProtection="1">
      <alignment vertical="center" shrinkToFit="1"/>
    </xf>
    <xf numFmtId="4" fontId="18" fillId="0" borderId="0" xfId="164" applyNumberFormat="1" applyFont="1" applyProtection="1">
      <protection locked="0"/>
    </xf>
    <xf numFmtId="1" fontId="21" fillId="0" borderId="25" xfId="32" applyNumberFormat="1" applyFont="1" applyFill="1" applyBorder="1" applyAlignment="1" applyProtection="1">
      <alignment vertical="center" shrinkToFit="1"/>
    </xf>
    <xf numFmtId="2" fontId="21" fillId="0" borderId="26" xfId="33" applyNumberFormat="1" applyFont="1" applyFill="1" applyBorder="1" applyProtection="1">
      <alignment vertical="center" wrapText="1"/>
    </xf>
    <xf numFmtId="1" fontId="20" fillId="0" borderId="25" xfId="32" applyNumberFormat="1" applyFont="1" applyFill="1" applyBorder="1" applyAlignment="1" applyProtection="1">
      <alignment vertical="center" shrinkToFit="1"/>
    </xf>
    <xf numFmtId="1" fontId="20" fillId="0" borderId="19" xfId="32" applyNumberFormat="1" applyFont="1" applyFill="1" applyBorder="1" applyAlignment="1" applyProtection="1">
      <alignment vertical="center" shrinkToFit="1"/>
    </xf>
    <xf numFmtId="2" fontId="20" fillId="0" borderId="8" xfId="33" applyNumberFormat="1" applyFont="1" applyFill="1" applyProtection="1">
      <alignment vertical="center" wrapText="1"/>
    </xf>
    <xf numFmtId="2" fontId="20" fillId="0" borderId="8" xfId="33" applyNumberFormat="1" applyFont="1" applyFill="1" applyAlignment="1" applyProtection="1">
      <alignment horizontal="center" vertical="center" wrapText="1"/>
    </xf>
    <xf numFmtId="2" fontId="22" fillId="0" borderId="27" xfId="82" applyNumberFormat="1" applyFont="1" applyFill="1" applyBorder="1" applyProtection="1">
      <alignment vertical="center" wrapText="1"/>
    </xf>
    <xf numFmtId="2" fontId="21" fillId="0" borderId="27" xfId="82" applyNumberFormat="1" applyFont="1" applyFill="1" applyBorder="1" applyProtection="1">
      <alignment vertical="center" wrapText="1"/>
    </xf>
    <xf numFmtId="4" fontId="21" fillId="21" borderId="9" xfId="89" applyNumberFormat="1" applyFont="1" applyFill="1" applyAlignment="1" applyProtection="1">
      <alignment horizontal="right" vertical="center" shrinkToFit="1"/>
    </xf>
    <xf numFmtId="1" fontId="20" fillId="0" borderId="1" xfId="32" applyNumberFormat="1" applyFont="1" applyFill="1" applyBorder="1" applyAlignment="1" applyProtection="1">
      <alignment vertical="center" shrinkToFit="1"/>
    </xf>
    <xf numFmtId="2" fontId="20" fillId="0" borderId="28" xfId="33" applyNumberFormat="1" applyFont="1" applyFill="1" applyBorder="1" applyProtection="1">
      <alignment vertical="center" wrapText="1"/>
    </xf>
    <xf numFmtId="1" fontId="22" fillId="0" borderId="29" xfId="48" applyNumberFormat="1" applyFont="1" applyFill="1" applyBorder="1" applyAlignment="1" applyProtection="1">
      <alignment vertical="center" shrinkToFit="1"/>
    </xf>
    <xf numFmtId="2" fontId="22" fillId="0" borderId="24" xfId="82" applyNumberFormat="1" applyFont="1" applyFill="1" applyBorder="1" applyProtection="1">
      <alignment vertical="center" wrapText="1"/>
    </xf>
    <xf numFmtId="1" fontId="23" fillId="0" borderId="30" xfId="48" applyNumberFormat="1" applyFont="1" applyFill="1" applyBorder="1" applyAlignment="1" applyProtection="1">
      <alignment vertical="center" shrinkToFit="1"/>
    </xf>
    <xf numFmtId="2" fontId="23" fillId="0" borderId="9" xfId="82" applyNumberFormat="1" applyFont="1" applyFill="1" applyAlignment="1" applyProtection="1">
      <alignment horizontal="center" vertical="center" wrapText="1"/>
    </xf>
    <xf numFmtId="4" fontId="24" fillId="21" borderId="9" xfId="64" applyNumberFormat="1" applyFont="1" applyFill="1" applyBorder="1" applyAlignment="1" applyProtection="1">
      <alignment horizontal="right" vertical="center" shrinkToFit="1"/>
    </xf>
    <xf numFmtId="4" fontId="18" fillId="21" borderId="9" xfId="89" applyNumberFormat="1" applyFont="1" applyFill="1" applyAlignment="1" applyProtection="1">
      <alignment horizontal="right" vertical="center" shrinkToFit="1"/>
    </xf>
    <xf numFmtId="2" fontId="22" fillId="0" borderId="31" xfId="82" applyNumberFormat="1" applyFont="1" applyFill="1" applyBorder="1" applyAlignment="1" applyProtection="1">
      <alignment horizontal="center" vertical="center" wrapText="1"/>
    </xf>
    <xf numFmtId="4" fontId="22" fillId="21" borderId="1" xfId="89" applyNumberFormat="1" applyFont="1" applyFill="1" applyBorder="1" applyAlignment="1" applyProtection="1">
      <alignment horizontal="right" vertical="center" shrinkToFit="1"/>
    </xf>
    <xf numFmtId="4" fontId="24" fillId="21" borderId="1" xfId="64" applyNumberFormat="1" applyFont="1" applyFill="1" applyBorder="1" applyAlignment="1" applyProtection="1">
      <alignment horizontal="right" vertical="center" shrinkToFit="1"/>
    </xf>
    <xf numFmtId="4" fontId="22" fillId="21" borderId="1" xfId="34" applyNumberFormat="1" applyFont="1" applyFill="1" applyBorder="1" applyAlignment="1" applyProtection="1">
      <alignment horizontal="right" vertical="center" shrinkToFit="1"/>
    </xf>
    <xf numFmtId="4" fontId="22" fillId="21" borderId="27" xfId="89" applyNumberFormat="1" applyFont="1" applyFill="1" applyBorder="1" applyAlignment="1" applyProtection="1">
      <alignment horizontal="right" vertical="center" shrinkToFit="1"/>
    </xf>
    <xf numFmtId="4" fontId="22" fillId="21" borderId="32" xfId="89" applyNumberFormat="1" applyFont="1" applyFill="1" applyBorder="1" applyAlignment="1" applyProtection="1">
      <alignment horizontal="right" vertical="center" shrinkToFit="1"/>
    </xf>
    <xf numFmtId="0" fontId="18" fillId="0" borderId="0" xfId="164" applyFont="1" applyFill="1" applyProtection="1">
      <protection locked="0"/>
    </xf>
    <xf numFmtId="2" fontId="22" fillId="0" borderId="1" xfId="82" applyNumberFormat="1" applyFont="1" applyFill="1" applyBorder="1" applyProtection="1">
      <alignment vertical="center" wrapText="1"/>
    </xf>
    <xf numFmtId="2" fontId="22" fillId="0" borderId="27" xfId="82" applyNumberFormat="1" applyFont="1" applyFill="1" applyBorder="1" applyAlignment="1" applyProtection="1">
      <alignment horizontal="center" vertical="center" wrapText="1"/>
    </xf>
    <xf numFmtId="4" fontId="22" fillId="21" borderId="1" xfId="75" applyNumberFormat="1" applyFont="1" applyFill="1" applyBorder="1" applyAlignment="1" applyProtection="1">
      <alignment horizontal="right" vertical="center" shrinkToFit="1"/>
    </xf>
    <xf numFmtId="1" fontId="22" fillId="0" borderId="2" xfId="48" applyNumberFormat="1" applyFont="1" applyFill="1" applyBorder="1" applyAlignment="1" applyProtection="1">
      <alignment vertical="center" shrinkToFit="1"/>
    </xf>
    <xf numFmtId="2" fontId="22" fillId="0" borderId="2" xfId="82" applyNumberFormat="1" applyFont="1" applyFill="1" applyBorder="1" applyAlignment="1" applyProtection="1">
      <alignment horizontal="center" vertical="center" wrapText="1"/>
    </xf>
    <xf numFmtId="2" fontId="22" fillId="0" borderId="1" xfId="74" applyNumberFormat="1" applyFont="1" applyFill="1" applyBorder="1" applyAlignment="1" applyProtection="1">
      <alignment horizontal="left" vertical="top" wrapText="1"/>
    </xf>
    <xf numFmtId="2" fontId="22" fillId="0" borderId="1" xfId="82" applyNumberFormat="1" applyFont="1" applyFill="1" applyBorder="1" applyAlignment="1" applyProtection="1">
      <alignment horizontal="center" vertical="center" wrapText="1"/>
    </xf>
    <xf numFmtId="0" fontId="18" fillId="0" borderId="0" xfId="164" applyFont="1" applyBorder="1" applyProtection="1">
      <protection locked="0"/>
    </xf>
    <xf numFmtId="2" fontId="22" fillId="0" borderId="9" xfId="82" applyNumberFormat="1" applyFont="1" applyFill="1" applyAlignment="1" applyProtection="1">
      <alignment vertical="center" wrapText="1"/>
    </xf>
    <xf numFmtId="2" fontId="22" fillId="0" borderId="1" xfId="74" applyNumberFormat="1" applyFont="1" applyFill="1" applyBorder="1" applyAlignment="1" applyProtection="1">
      <alignment horizontal="left" vertical="center" wrapText="1"/>
    </xf>
    <xf numFmtId="4" fontId="21" fillId="21" borderId="33" xfId="34" applyNumberFormat="1" applyFont="1" applyFill="1" applyBorder="1" applyAlignment="1" applyProtection="1">
      <alignment horizontal="right" vertical="center" shrinkToFit="1"/>
    </xf>
    <xf numFmtId="1" fontId="20" fillId="0" borderId="34" xfId="32" applyNumberFormat="1" applyFont="1" applyFill="1" applyBorder="1" applyAlignment="1" applyProtection="1">
      <alignment vertical="center" shrinkToFit="1"/>
    </xf>
    <xf numFmtId="1" fontId="20" fillId="0" borderId="35" xfId="32" applyNumberFormat="1" applyFont="1" applyFill="1" applyBorder="1" applyAlignment="1" applyProtection="1">
      <alignment vertical="center" shrinkToFit="1"/>
    </xf>
    <xf numFmtId="4" fontId="24" fillId="21" borderId="8" xfId="64" applyNumberFormat="1" applyFont="1" applyFill="1" applyBorder="1" applyAlignment="1" applyProtection="1">
      <alignment horizontal="right" vertical="center" shrinkToFit="1"/>
    </xf>
    <xf numFmtId="2" fontId="22" fillId="0" borderId="36" xfId="82" applyNumberFormat="1" applyFont="1" applyFill="1" applyBorder="1" applyAlignment="1" applyProtection="1">
      <alignment horizontal="center" vertical="center" wrapText="1"/>
    </xf>
    <xf numFmtId="2" fontId="22" fillId="0" borderId="0" xfId="74" applyNumberFormat="1" applyFont="1" applyFill="1" applyBorder="1" applyAlignment="1" applyProtection="1">
      <alignment horizontal="left" vertical="center" wrapText="1"/>
    </xf>
    <xf numFmtId="1" fontId="22" fillId="0" borderId="37" xfId="48" applyNumberFormat="1" applyFont="1" applyFill="1" applyBorder="1" applyAlignment="1" applyProtection="1">
      <alignment vertical="center" shrinkToFit="1"/>
    </xf>
    <xf numFmtId="2" fontId="22" fillId="0" borderId="18" xfId="82" applyNumberFormat="1" applyFont="1" applyFill="1" applyBorder="1" applyAlignment="1" applyProtection="1">
      <alignment horizontal="center" vertical="center" wrapText="1"/>
    </xf>
    <xf numFmtId="4" fontId="24" fillId="21" borderId="11" xfId="64" applyNumberFormat="1" applyFont="1" applyFill="1" applyBorder="1" applyAlignment="1" applyProtection="1">
      <alignment horizontal="right" vertical="center" shrinkToFit="1"/>
    </xf>
    <xf numFmtId="1" fontId="23" fillId="0" borderId="18" xfId="48" applyNumberFormat="1" applyFont="1" applyFill="1" applyBorder="1" applyAlignment="1" applyProtection="1">
      <alignment vertical="center" shrinkToFit="1"/>
    </xf>
    <xf numFmtId="2" fontId="20" fillId="0" borderId="33" xfId="33" applyNumberFormat="1" applyFont="1" applyFill="1" applyBorder="1" applyProtection="1">
      <alignment vertical="center" wrapText="1"/>
    </xf>
    <xf numFmtId="4" fontId="18" fillId="21" borderId="3" xfId="64" applyNumberFormat="1" applyFont="1" applyFill="1" applyAlignment="1" applyProtection="1">
      <alignment horizontal="right" vertical="center" shrinkToFit="1"/>
    </xf>
    <xf numFmtId="2" fontId="21" fillId="0" borderId="9" xfId="82" applyNumberFormat="1" applyFont="1" applyFill="1" applyProtection="1">
      <alignment vertical="center" wrapText="1"/>
    </xf>
    <xf numFmtId="4" fontId="25" fillId="21" borderId="3" xfId="64" applyNumberFormat="1" applyFont="1" applyFill="1" applyAlignment="1" applyProtection="1">
      <alignment horizontal="right" vertical="center" shrinkToFit="1"/>
    </xf>
    <xf numFmtId="1" fontId="21" fillId="0" borderId="29" xfId="48" applyNumberFormat="1" applyFont="1" applyFill="1" applyBorder="1" applyAlignment="1" applyProtection="1">
      <alignment vertical="center" shrinkToFit="1"/>
    </xf>
    <xf numFmtId="2" fontId="21" fillId="0" borderId="9" xfId="82" applyNumberFormat="1" applyFont="1" applyFill="1" applyAlignment="1" applyProtection="1">
      <alignment horizontal="center" vertical="center" wrapText="1"/>
    </xf>
    <xf numFmtId="0" fontId="17" fillId="0" borderId="0" xfId="164" applyFont="1" applyProtection="1">
      <protection locked="0"/>
    </xf>
    <xf numFmtId="2" fontId="20" fillId="0" borderId="33" xfId="33" applyNumberFormat="1" applyFont="1" applyFill="1" applyBorder="1" applyAlignment="1" applyProtection="1">
      <alignment horizontal="center" vertical="center" wrapText="1"/>
    </xf>
    <xf numFmtId="0" fontId="2" fillId="0" borderId="0" xfId="164" applyFont="1" applyBorder="1" applyProtection="1">
      <protection locked="0"/>
    </xf>
    <xf numFmtId="1" fontId="22" fillId="0" borderId="35" xfId="48" applyNumberFormat="1" applyFont="1" applyFill="1" applyBorder="1" applyAlignment="1" applyProtection="1">
      <alignment vertical="center" shrinkToFit="1"/>
    </xf>
    <xf numFmtId="2" fontId="22" fillId="0" borderId="33" xfId="82" applyNumberFormat="1" applyFont="1" applyFill="1" applyBorder="1" applyProtection="1">
      <alignment vertical="center" wrapText="1"/>
    </xf>
    <xf numFmtId="4" fontId="22" fillId="21" borderId="33" xfId="34" applyNumberFormat="1" applyFont="1" applyFill="1" applyBorder="1" applyAlignment="1" applyProtection="1">
      <alignment horizontal="right" vertical="center" shrinkToFit="1"/>
    </xf>
    <xf numFmtId="2" fontId="22" fillId="0" borderId="33" xfId="82" applyNumberFormat="1" applyFont="1" applyFill="1" applyBorder="1" applyAlignment="1" applyProtection="1">
      <alignment horizontal="center" vertical="center" wrapText="1"/>
    </xf>
    <xf numFmtId="4" fontId="22" fillId="21" borderId="33" xfId="89" applyNumberFormat="1" applyFont="1" applyFill="1" applyBorder="1" applyAlignment="1" applyProtection="1">
      <alignment horizontal="right" vertical="center" shrinkToFit="1"/>
    </xf>
    <xf numFmtId="0" fontId="18" fillId="0" borderId="38" xfId="164" applyFont="1" applyBorder="1" applyProtection="1">
      <protection locked="0"/>
    </xf>
    <xf numFmtId="1" fontId="22" fillId="0" borderId="39" xfId="48" applyNumberFormat="1" applyFont="1" applyFill="1" applyBorder="1" applyAlignment="1" applyProtection="1">
      <alignment vertical="center" shrinkToFit="1"/>
    </xf>
    <xf numFmtId="0" fontId="23" fillId="0" borderId="40" xfId="51" applyNumberFormat="1" applyFont="1" applyBorder="1" applyProtection="1">
      <alignment horizontal="right"/>
    </xf>
    <xf numFmtId="0" fontId="23" fillId="0" borderId="10" xfId="51" applyNumberFormat="1" applyFont="1" applyProtection="1">
      <alignment horizontal="right"/>
    </xf>
    <xf numFmtId="0" fontId="20" fillId="0" borderId="10" xfId="84" applyNumberFormat="1" applyFont="1" applyAlignment="1" applyProtection="1">
      <alignment horizontal="center"/>
    </xf>
    <xf numFmtId="4" fontId="20" fillId="0" borderId="3" xfId="91" applyNumberFormat="1" applyFont="1" applyProtection="1">
      <alignment horizontal="right" vertical="center" shrinkToFit="1"/>
    </xf>
    <xf numFmtId="4" fontId="20" fillId="0" borderId="3" xfId="91" applyNumberFormat="1" applyFont="1" applyFill="1" applyProtection="1">
      <alignment horizontal="right" vertical="center" shrinkToFit="1"/>
    </xf>
    <xf numFmtId="49" fontId="22" fillId="0" borderId="36" xfId="74" applyFont="1" applyBorder="1">
      <alignment horizontal="center" vertical="center"/>
    </xf>
    <xf numFmtId="49" fontId="22" fillId="0" borderId="10" xfId="86" applyFont="1">
      <alignment horizontal="center" vertical="center" wrapText="1"/>
    </xf>
    <xf numFmtId="49" fontId="22" fillId="0" borderId="10" xfId="86" applyFont="1" applyAlignment="1">
      <alignment horizontal="center" vertical="center" wrapText="1"/>
    </xf>
    <xf numFmtId="49" fontId="22" fillId="0" borderId="0" xfId="87" applyNumberFormat="1" applyFont="1" applyProtection="1"/>
    <xf numFmtId="0" fontId="18" fillId="0" borderId="0" xfId="164" applyFont="1" applyAlignment="1" applyProtection="1">
      <alignment horizontal="center"/>
      <protection locked="0"/>
    </xf>
    <xf numFmtId="0" fontId="21" fillId="0" borderId="19" xfId="45" applyNumberFormat="1" applyFont="1" applyBorder="1" applyAlignment="1" applyProtection="1">
      <alignment horizontal="center" vertical="center" wrapText="1"/>
    </xf>
    <xf numFmtId="1" fontId="22" fillId="0" borderId="0" xfId="48" applyNumberFormat="1" applyFont="1" applyFill="1" applyBorder="1" applyAlignment="1" applyProtection="1">
      <alignment vertical="center" shrinkToFit="1"/>
    </xf>
    <xf numFmtId="2" fontId="22" fillId="0" borderId="31" xfId="82" applyNumberFormat="1" applyFont="1" applyFill="1" applyBorder="1" applyProtection="1">
      <alignment vertical="center" wrapText="1"/>
    </xf>
    <xf numFmtId="2" fontId="22" fillId="0" borderId="32" xfId="82" applyNumberFormat="1" applyFont="1" applyFill="1" applyBorder="1" applyAlignment="1" applyProtection="1">
      <alignment horizontal="center" vertical="center" wrapText="1"/>
    </xf>
    <xf numFmtId="2" fontId="22" fillId="0" borderId="10" xfId="82" applyNumberFormat="1" applyFont="1" applyFill="1" applyBorder="1" applyProtection="1">
      <alignment vertical="center" wrapText="1"/>
    </xf>
    <xf numFmtId="4" fontId="24" fillId="21" borderId="27" xfId="64" applyNumberFormat="1" applyFont="1" applyFill="1" applyBorder="1" applyAlignment="1" applyProtection="1">
      <alignment horizontal="right" vertical="center" shrinkToFit="1"/>
    </xf>
    <xf numFmtId="2" fontId="22" fillId="0" borderId="41" xfId="82" applyNumberFormat="1" applyFont="1" applyFill="1" applyBorder="1" applyProtection="1">
      <alignment vertical="center" wrapText="1"/>
    </xf>
    <xf numFmtId="2" fontId="22" fillId="0" borderId="4" xfId="82" applyNumberFormat="1" applyFont="1" applyFill="1" applyBorder="1" applyAlignment="1" applyProtection="1">
      <alignment horizontal="center" vertical="center" wrapText="1"/>
    </xf>
    <xf numFmtId="4" fontId="24" fillId="21" borderId="42" xfId="64" applyNumberFormat="1" applyFont="1" applyFill="1" applyBorder="1" applyAlignment="1" applyProtection="1">
      <alignment horizontal="right" vertical="center" shrinkToFit="1"/>
    </xf>
    <xf numFmtId="4" fontId="22" fillId="0" borderId="9" xfId="89" applyNumberFormat="1" applyFont="1" applyFill="1" applyAlignment="1" applyProtection="1">
      <alignment horizontal="right" vertical="center" shrinkToFit="1"/>
    </xf>
    <xf numFmtId="164" fontId="18" fillId="0" borderId="0" xfId="165" applyFont="1" applyProtection="1">
      <protection locked="0"/>
    </xf>
    <xf numFmtId="2" fontId="22" fillId="0" borderId="2" xfId="74" applyNumberFormat="1" applyFont="1" applyFill="1" applyBorder="1" applyAlignment="1" applyProtection="1">
      <alignment horizontal="left" vertical="center" wrapText="1"/>
    </xf>
    <xf numFmtId="1" fontId="22" fillId="0" borderId="4" xfId="48" applyNumberFormat="1" applyFont="1" applyFill="1" applyBorder="1" applyAlignment="1" applyProtection="1">
      <alignment vertical="center" shrinkToFit="1"/>
    </xf>
    <xf numFmtId="1" fontId="22" fillId="0" borderId="44" xfId="48" applyNumberFormat="1" applyFont="1" applyFill="1" applyBorder="1" applyAlignment="1" applyProtection="1">
      <alignment vertical="center" shrinkToFit="1"/>
    </xf>
    <xf numFmtId="2" fontId="22" fillId="0" borderId="43" xfId="82" applyNumberFormat="1" applyFont="1" applyFill="1" applyBorder="1" applyAlignment="1" applyProtection="1">
      <alignment vertical="center" wrapText="1"/>
    </xf>
    <xf numFmtId="4" fontId="24" fillId="21" borderId="17" xfId="64" applyNumberFormat="1" applyFont="1" applyFill="1" applyBorder="1" applyAlignment="1" applyProtection="1">
      <alignment horizontal="right" vertical="center" shrinkToFit="1"/>
    </xf>
    <xf numFmtId="4" fontId="18" fillId="0" borderId="1" xfId="164" applyNumberFormat="1" applyFont="1" applyBorder="1" applyAlignment="1" applyProtection="1">
      <alignment vertical="center"/>
      <protection locked="0"/>
    </xf>
    <xf numFmtId="4" fontId="21" fillId="21" borderId="32" xfId="89" applyNumberFormat="1" applyFont="1" applyFill="1" applyBorder="1" applyAlignment="1" applyProtection="1">
      <alignment horizontal="right" vertical="center" shrinkToFit="1"/>
    </xf>
    <xf numFmtId="4" fontId="21" fillId="0" borderId="9" xfId="89" applyNumberFormat="1" applyFont="1" applyFill="1" applyAlignment="1" applyProtection="1">
      <alignment horizontal="right" vertical="center" shrinkToFit="1"/>
    </xf>
    <xf numFmtId="4" fontId="24" fillId="0" borderId="3" xfId="64" applyNumberFormat="1" applyFont="1" applyFill="1" applyAlignment="1" applyProtection="1">
      <alignment horizontal="right" vertical="center" shrinkToFit="1"/>
    </xf>
    <xf numFmtId="4" fontId="21" fillId="0" borderId="8" xfId="34" applyNumberFormat="1" applyFont="1" applyFill="1" applyAlignment="1" applyProtection="1">
      <alignment horizontal="right" vertical="center" shrinkToFit="1"/>
    </xf>
    <xf numFmtId="0" fontId="20" fillId="0" borderId="0" xfId="97" applyNumberFormat="1" applyFont="1" applyAlignment="1" applyProtection="1">
      <alignment horizontal="center" vertical="center" wrapText="1"/>
    </xf>
    <xf numFmtId="0" fontId="21" fillId="0" borderId="19" xfId="45" applyNumberFormat="1" applyFont="1" applyBorder="1" applyAlignment="1" applyProtection="1">
      <alignment horizontal="center" vertical="center" wrapText="1"/>
    </xf>
    <xf numFmtId="0" fontId="21" fillId="0" borderId="20" xfId="45" applyNumberFormat="1" applyFont="1" applyBorder="1" applyAlignment="1" applyProtection="1">
      <alignment horizontal="center" vertical="center" wrapText="1"/>
    </xf>
    <xf numFmtId="0" fontId="21" fillId="0" borderId="21" xfId="45" applyNumberFormat="1" applyFont="1" applyBorder="1" applyAlignment="1" applyProtection="1">
      <alignment horizontal="center" vertical="center" wrapText="1"/>
    </xf>
    <xf numFmtId="0" fontId="21" fillId="0" borderId="23" xfId="45" applyNumberFormat="1" applyFont="1" applyBorder="1" applyAlignment="1" applyProtection="1">
      <alignment horizontal="center" vertical="center" wrapText="1"/>
    </xf>
    <xf numFmtId="0" fontId="21" fillId="0" borderId="22" xfId="45" applyNumberFormat="1" applyFont="1" applyBorder="1" applyAlignment="1" applyProtection="1">
      <alignment horizontal="center" vertical="center" wrapText="1"/>
    </xf>
    <xf numFmtId="4" fontId="21" fillId="0" borderId="26" xfId="34" applyNumberFormat="1" applyFont="1" applyFill="1" applyBorder="1" applyAlignment="1" applyProtection="1">
      <alignment horizontal="right" vertical="center" shrinkToFit="1"/>
    </xf>
    <xf numFmtId="0" fontId="2" fillId="0" borderId="0" xfId="164" applyFont="1" applyFill="1" applyProtection="1">
      <protection locked="0"/>
    </xf>
  </cellXfs>
  <cellStyles count="184">
    <cellStyle name="20% - Акцент1 2" xfId="4"/>
    <cellStyle name="20% - Акцент1 2 2" xfId="5"/>
    <cellStyle name="20% - Акцент2 2" xfId="6"/>
    <cellStyle name="20% - Акцент2 2 2" xfId="7"/>
    <cellStyle name="20% - Акцент3 2" xfId="8"/>
    <cellStyle name="20% - Акцент3 2 2" xfId="9"/>
    <cellStyle name="20% - Акцент4 2" xfId="10"/>
    <cellStyle name="20% - Акцент4 2 2" xfId="11"/>
    <cellStyle name="20% - Акцент5 2" xfId="12"/>
    <cellStyle name="20% - Акцент5 2 2" xfId="13"/>
    <cellStyle name="20% - Акцент6 2" xfId="14"/>
    <cellStyle name="20% - Акцент6 2 2" xfId="15"/>
    <cellStyle name="40% - Акцент1 2" xfId="16"/>
    <cellStyle name="40% - Акцент1 2 2" xfId="17"/>
    <cellStyle name="40% - Акцент2 2" xfId="18"/>
    <cellStyle name="40% - Акцент2 2 2" xfId="19"/>
    <cellStyle name="40% - Акцент3 2" xfId="20"/>
    <cellStyle name="40% - Акцент3 2 2" xfId="21"/>
    <cellStyle name="40% - Акцент4 2" xfId="22"/>
    <cellStyle name="40% - Акцент4 2 2" xfId="23"/>
    <cellStyle name="40% - Акцент5 2" xfId="24"/>
    <cellStyle name="40% - Акцент5 2 2" xfId="25"/>
    <cellStyle name="40% - Акцент6 2" xfId="26"/>
    <cellStyle name="40% - Акцент6 2 2" xfId="27"/>
    <cellStyle name="br" xfId="28"/>
    <cellStyle name="col" xfId="29"/>
    <cellStyle name="dtrow" xfId="30"/>
    <cellStyle name="st59" xfId="31"/>
    <cellStyle name="st60" xfId="32"/>
    <cellStyle name="st61" xfId="33"/>
    <cellStyle name="st62" xfId="34"/>
    <cellStyle name="st63" xfId="35"/>
    <cellStyle name="style0" xfId="36"/>
    <cellStyle name="td" xfId="37"/>
    <cellStyle name="tr" xfId="38"/>
    <cellStyle name="xl21" xfId="39"/>
    <cellStyle name="xl22" xfId="40"/>
    <cellStyle name="xl23" xfId="41"/>
    <cellStyle name="xl23 2" xfId="42"/>
    <cellStyle name="xl23 3" xfId="181"/>
    <cellStyle name="xl24" xfId="43"/>
    <cellStyle name="xl25" xfId="44"/>
    <cellStyle name="xl25 2" xfId="45"/>
    <cellStyle name="xl25 3" xfId="172"/>
    <cellStyle name="xl26" xfId="46"/>
    <cellStyle name="xl26 2" xfId="175"/>
    <cellStyle name="xl27" xfId="47"/>
    <cellStyle name="xl27 2" xfId="48"/>
    <cellStyle name="xl27 2 2" xfId="182"/>
    <cellStyle name="xl27 3" xfId="176"/>
    <cellStyle name="xl28" xfId="49"/>
    <cellStyle name="xl29" xfId="50"/>
    <cellStyle name="xl29 2" xfId="51"/>
    <cellStyle name="xl29 3" xfId="177"/>
    <cellStyle name="xl30" xfId="52"/>
    <cellStyle name="xl30 2" xfId="166"/>
    <cellStyle name="xl31" xfId="53"/>
    <cellStyle name="xl31 2" xfId="170"/>
    <cellStyle name="xl32" xfId="54"/>
    <cellStyle name="xl33" xfId="55"/>
    <cellStyle name="xl33 2" xfId="56"/>
    <cellStyle name="xl33 3" xfId="178"/>
    <cellStyle name="xl34" xfId="57"/>
    <cellStyle name="xl34 2" xfId="58"/>
    <cellStyle name="xl34 3" xfId="59"/>
    <cellStyle name="xl34 4" xfId="167"/>
    <cellStyle name="xl35" xfId="60"/>
    <cellStyle name="xl35 2" xfId="61"/>
    <cellStyle name="xl35 3" xfId="168"/>
    <cellStyle name="xl36" xfId="62"/>
    <cellStyle name="xl36 2" xfId="169"/>
    <cellStyle name="xl37" xfId="63"/>
    <cellStyle name="xl37 2" xfId="171"/>
    <cellStyle name="xl38" xfId="64"/>
    <cellStyle name="xl38 2" xfId="173"/>
    <cellStyle name="xl39" xfId="65"/>
    <cellStyle name="xl39 2" xfId="66"/>
    <cellStyle name="xl39 3" xfId="174"/>
    <cellStyle name="xl40" xfId="67"/>
    <cellStyle name="xl41" xfId="68"/>
    <cellStyle name="xl41 2" xfId="69"/>
    <cellStyle name="xl42" xfId="70"/>
    <cellStyle name="xl42 2" xfId="71"/>
    <cellStyle name="xl43" xfId="72"/>
    <cellStyle name="xl43 2" xfId="179"/>
    <cellStyle name="xl44" xfId="73"/>
    <cellStyle name="xl44 2" xfId="3"/>
    <cellStyle name="xl44 3" xfId="74"/>
    <cellStyle name="xl45" xfId="1"/>
    <cellStyle name="xl45 2" xfId="75"/>
    <cellStyle name="xl46" xfId="76"/>
    <cellStyle name="xl47" xfId="77"/>
    <cellStyle name="xl48" xfId="78"/>
    <cellStyle name="xl49" xfId="79"/>
    <cellStyle name="xl50" xfId="80"/>
    <cellStyle name="xl51" xfId="81"/>
    <cellStyle name="xl52" xfId="82"/>
    <cellStyle name="xl53" xfId="83"/>
    <cellStyle name="xl54" xfId="84"/>
    <cellStyle name="xl55" xfId="85"/>
    <cellStyle name="xl56" xfId="86"/>
    <cellStyle name="xl57" xfId="87"/>
    <cellStyle name="xl58" xfId="88"/>
    <cellStyle name="xl59" xfId="89"/>
    <cellStyle name="xl60" xfId="90"/>
    <cellStyle name="xl61" xfId="91"/>
    <cellStyle name="xl62" xfId="92"/>
    <cellStyle name="xl63" xfId="93"/>
    <cellStyle name="xl64" xfId="94"/>
    <cellStyle name="xl65" xfId="95"/>
    <cellStyle name="xl66" xfId="96"/>
    <cellStyle name="xl67" xfId="97"/>
    <cellStyle name="xl68" xfId="98"/>
    <cellStyle name="xl69" xfId="99"/>
    <cellStyle name="xl70" xfId="100"/>
    <cellStyle name="xl71" xfId="101"/>
    <cellStyle name="xl72" xfId="102"/>
    <cellStyle name="xl73" xfId="103"/>
    <cellStyle name="xl74" xfId="104"/>
    <cellStyle name="Обычный" xfId="0" builtinId="0"/>
    <cellStyle name="Обычный 10" xfId="105"/>
    <cellStyle name="Обычный 10 2" xfId="106"/>
    <cellStyle name="Обычный 10 2 2" xfId="107"/>
    <cellStyle name="Обычный 10 3" xfId="108"/>
    <cellStyle name="Обычный 10 3 2" xfId="109"/>
    <cellStyle name="Обычный 10 4" xfId="110"/>
    <cellStyle name="Обычный 11" xfId="111"/>
    <cellStyle name="Обычный 12" xfId="180"/>
    <cellStyle name="Обычный 13" xfId="183"/>
    <cellStyle name="Обычный 2" xfId="112"/>
    <cellStyle name="Обычный 2 2" xfId="113"/>
    <cellStyle name="Обычный 2 3" xfId="164"/>
    <cellStyle name="Обычный 3" xfId="2"/>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xfId="165" builtinId="3"/>
    <cellStyle name="Финансовый 2" xfId="163"/>
  </cellStyles>
  <dxfs count="0"/>
  <tableStyles count="0" defaultTableStyle="TableStyleMedium9" defaultPivotStyle="PivotStyleLight16"/>
  <colors>
    <mruColors>
      <color rgb="FFFFC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2"/>
  <sheetViews>
    <sheetView showGridLines="0" tabSelected="1" zoomScale="85" zoomScaleNormal="85" zoomScaleSheetLayoutView="85" zoomScalePageLayoutView="70" workbookViewId="0">
      <pane ySplit="8" topLeftCell="A113" activePane="bottomLeft" state="frozen"/>
      <selection activeCell="A50" sqref="A50:K55"/>
      <selection pane="bottomLeft" activeCell="A139" sqref="A139"/>
    </sheetView>
  </sheetViews>
  <sheetFormatPr defaultRowHeight="15" x14ac:dyDescent="0.25"/>
  <cols>
    <col min="1" max="1" width="25.42578125" style="1" customWidth="1"/>
    <col min="2" max="2" width="54" style="1" customWidth="1"/>
    <col min="3" max="3" width="29.85546875" style="110" customWidth="1"/>
    <col min="4" max="4" width="16" style="1" customWidth="1"/>
    <col min="5" max="5" width="15.7109375" style="1" customWidth="1"/>
    <col min="6" max="6" width="14" style="1" customWidth="1"/>
    <col min="7" max="7" width="13.85546875" style="1" customWidth="1"/>
    <col min="8" max="8" width="14.140625" style="1" customWidth="1"/>
    <col min="9" max="9" width="13.5703125" style="1" customWidth="1"/>
    <col min="10" max="10" width="9.28515625" style="1" bestFit="1" customWidth="1"/>
    <col min="11" max="240" width="9.140625" style="1"/>
    <col min="241" max="241" width="25.42578125" style="1" customWidth="1"/>
    <col min="242" max="242" width="54" style="1" customWidth="1"/>
    <col min="243" max="243" width="29.85546875" style="1" customWidth="1"/>
    <col min="244" max="244" width="16" style="1" customWidth="1"/>
    <col min="245" max="245" width="15.7109375" style="1" customWidth="1"/>
    <col min="246" max="246" width="14" style="1" customWidth="1"/>
    <col min="247" max="247" width="13.85546875" style="1" customWidth="1"/>
    <col min="248" max="248" width="14.140625" style="1" customWidth="1"/>
    <col min="249" max="249" width="13.5703125" style="1" customWidth="1"/>
    <col min="250" max="251" width="9.28515625" style="1" bestFit="1" customWidth="1"/>
    <col min="252" max="252" width="10" style="1" bestFit="1" customWidth="1"/>
    <col min="253" max="496" width="9.140625" style="1"/>
    <col min="497" max="497" width="25.42578125" style="1" customWidth="1"/>
    <col min="498" max="498" width="54" style="1" customWidth="1"/>
    <col min="499" max="499" width="29.85546875" style="1" customWidth="1"/>
    <col min="500" max="500" width="16" style="1" customWidth="1"/>
    <col min="501" max="501" width="15.7109375" style="1" customWidth="1"/>
    <col min="502" max="502" width="14" style="1" customWidth="1"/>
    <col min="503" max="503" width="13.85546875" style="1" customWidth="1"/>
    <col min="504" max="504" width="14.140625" style="1" customWidth="1"/>
    <col min="505" max="505" width="13.5703125" style="1" customWidth="1"/>
    <col min="506" max="507" width="9.28515625" style="1" bestFit="1" customWidth="1"/>
    <col min="508" max="508" width="10" style="1" bestFit="1" customWidth="1"/>
    <col min="509" max="752" width="9.140625" style="1"/>
    <col min="753" max="753" width="25.42578125" style="1" customWidth="1"/>
    <col min="754" max="754" width="54" style="1" customWidth="1"/>
    <col min="755" max="755" width="29.85546875" style="1" customWidth="1"/>
    <col min="756" max="756" width="16" style="1" customWidth="1"/>
    <col min="757" max="757" width="15.7109375" style="1" customWidth="1"/>
    <col min="758" max="758" width="14" style="1" customWidth="1"/>
    <col min="759" max="759" width="13.85546875" style="1" customWidth="1"/>
    <col min="760" max="760" width="14.140625" style="1" customWidth="1"/>
    <col min="761" max="761" width="13.5703125" style="1" customWidth="1"/>
    <col min="762" max="763" width="9.28515625" style="1" bestFit="1" customWidth="1"/>
    <col min="764" max="764" width="10" style="1" bestFit="1" customWidth="1"/>
    <col min="765" max="1008" width="9.140625" style="1"/>
    <col min="1009" max="1009" width="25.42578125" style="1" customWidth="1"/>
    <col min="1010" max="1010" width="54" style="1" customWidth="1"/>
    <col min="1011" max="1011" width="29.85546875" style="1" customWidth="1"/>
    <col min="1012" max="1012" width="16" style="1" customWidth="1"/>
    <col min="1013" max="1013" width="15.7109375" style="1" customWidth="1"/>
    <col min="1014" max="1014" width="14" style="1" customWidth="1"/>
    <col min="1015" max="1015" width="13.85546875" style="1" customWidth="1"/>
    <col min="1016" max="1016" width="14.140625" style="1" customWidth="1"/>
    <col min="1017" max="1017" width="13.5703125" style="1" customWidth="1"/>
    <col min="1018" max="1019" width="9.28515625" style="1" bestFit="1" customWidth="1"/>
    <col min="1020" max="1020" width="10" style="1" bestFit="1" customWidth="1"/>
    <col min="1021" max="1264" width="9.140625" style="1"/>
    <col min="1265" max="1265" width="25.42578125" style="1" customWidth="1"/>
    <col min="1266" max="1266" width="54" style="1" customWidth="1"/>
    <col min="1267" max="1267" width="29.85546875" style="1" customWidth="1"/>
    <col min="1268" max="1268" width="16" style="1" customWidth="1"/>
    <col min="1269" max="1269" width="15.7109375" style="1" customWidth="1"/>
    <col min="1270" max="1270" width="14" style="1" customWidth="1"/>
    <col min="1271" max="1271" width="13.85546875" style="1" customWidth="1"/>
    <col min="1272" max="1272" width="14.140625" style="1" customWidth="1"/>
    <col min="1273" max="1273" width="13.5703125" style="1" customWidth="1"/>
    <col min="1274" max="1275" width="9.28515625" style="1" bestFit="1" customWidth="1"/>
    <col min="1276" max="1276" width="10" style="1" bestFit="1" customWidth="1"/>
    <col min="1277" max="1520" width="9.140625" style="1"/>
    <col min="1521" max="1521" width="25.42578125" style="1" customWidth="1"/>
    <col min="1522" max="1522" width="54" style="1" customWidth="1"/>
    <col min="1523" max="1523" width="29.85546875" style="1" customWidth="1"/>
    <col min="1524" max="1524" width="16" style="1" customWidth="1"/>
    <col min="1525" max="1525" width="15.7109375" style="1" customWidth="1"/>
    <col min="1526" max="1526" width="14" style="1" customWidth="1"/>
    <col min="1527" max="1527" width="13.85546875" style="1" customWidth="1"/>
    <col min="1528" max="1528" width="14.140625" style="1" customWidth="1"/>
    <col min="1529" max="1529" width="13.5703125" style="1" customWidth="1"/>
    <col min="1530" max="1531" width="9.28515625" style="1" bestFit="1" customWidth="1"/>
    <col min="1532" max="1532" width="10" style="1" bestFit="1" customWidth="1"/>
    <col min="1533" max="1776" width="9.140625" style="1"/>
    <col min="1777" max="1777" width="25.42578125" style="1" customWidth="1"/>
    <col min="1778" max="1778" width="54" style="1" customWidth="1"/>
    <col min="1779" max="1779" width="29.85546875" style="1" customWidth="1"/>
    <col min="1780" max="1780" width="16" style="1" customWidth="1"/>
    <col min="1781" max="1781" width="15.7109375" style="1" customWidth="1"/>
    <col min="1782" max="1782" width="14" style="1" customWidth="1"/>
    <col min="1783" max="1783" width="13.85546875" style="1" customWidth="1"/>
    <col min="1784" max="1784" width="14.140625" style="1" customWidth="1"/>
    <col min="1785" max="1785" width="13.5703125" style="1" customWidth="1"/>
    <col min="1786" max="1787" width="9.28515625" style="1" bestFit="1" customWidth="1"/>
    <col min="1788" max="1788" width="10" style="1" bestFit="1" customWidth="1"/>
    <col min="1789" max="2032" width="9.140625" style="1"/>
    <col min="2033" max="2033" width="25.42578125" style="1" customWidth="1"/>
    <col min="2034" max="2034" width="54" style="1" customWidth="1"/>
    <col min="2035" max="2035" width="29.85546875" style="1" customWidth="1"/>
    <col min="2036" max="2036" width="16" style="1" customWidth="1"/>
    <col min="2037" max="2037" width="15.7109375" style="1" customWidth="1"/>
    <col min="2038" max="2038" width="14" style="1" customWidth="1"/>
    <col min="2039" max="2039" width="13.85546875" style="1" customWidth="1"/>
    <col min="2040" max="2040" width="14.140625" style="1" customWidth="1"/>
    <col min="2041" max="2041" width="13.5703125" style="1" customWidth="1"/>
    <col min="2042" max="2043" width="9.28515625" style="1" bestFit="1" customWidth="1"/>
    <col min="2044" max="2044" width="10" style="1" bestFit="1" customWidth="1"/>
    <col min="2045" max="2288" width="9.140625" style="1"/>
    <col min="2289" max="2289" width="25.42578125" style="1" customWidth="1"/>
    <col min="2290" max="2290" width="54" style="1" customWidth="1"/>
    <col min="2291" max="2291" width="29.85546875" style="1" customWidth="1"/>
    <col min="2292" max="2292" width="16" style="1" customWidth="1"/>
    <col min="2293" max="2293" width="15.7109375" style="1" customWidth="1"/>
    <col min="2294" max="2294" width="14" style="1" customWidth="1"/>
    <col min="2295" max="2295" width="13.85546875" style="1" customWidth="1"/>
    <col min="2296" max="2296" width="14.140625" style="1" customWidth="1"/>
    <col min="2297" max="2297" width="13.5703125" style="1" customWidth="1"/>
    <col min="2298" max="2299" width="9.28515625" style="1" bestFit="1" customWidth="1"/>
    <col min="2300" max="2300" width="10" style="1" bestFit="1" customWidth="1"/>
    <col min="2301" max="2544" width="9.140625" style="1"/>
    <col min="2545" max="2545" width="25.42578125" style="1" customWidth="1"/>
    <col min="2546" max="2546" width="54" style="1" customWidth="1"/>
    <col min="2547" max="2547" width="29.85546875" style="1" customWidth="1"/>
    <col min="2548" max="2548" width="16" style="1" customWidth="1"/>
    <col min="2549" max="2549" width="15.7109375" style="1" customWidth="1"/>
    <col min="2550" max="2550" width="14" style="1" customWidth="1"/>
    <col min="2551" max="2551" width="13.85546875" style="1" customWidth="1"/>
    <col min="2552" max="2552" width="14.140625" style="1" customWidth="1"/>
    <col min="2553" max="2553" width="13.5703125" style="1" customWidth="1"/>
    <col min="2554" max="2555" width="9.28515625" style="1" bestFit="1" customWidth="1"/>
    <col min="2556" max="2556" width="10" style="1" bestFit="1" customWidth="1"/>
    <col min="2557" max="2800" width="9.140625" style="1"/>
    <col min="2801" max="2801" width="25.42578125" style="1" customWidth="1"/>
    <col min="2802" max="2802" width="54" style="1" customWidth="1"/>
    <col min="2803" max="2803" width="29.85546875" style="1" customWidth="1"/>
    <col min="2804" max="2804" width="16" style="1" customWidth="1"/>
    <col min="2805" max="2805" width="15.7109375" style="1" customWidth="1"/>
    <col min="2806" max="2806" width="14" style="1" customWidth="1"/>
    <col min="2807" max="2807" width="13.85546875" style="1" customWidth="1"/>
    <col min="2808" max="2808" width="14.140625" style="1" customWidth="1"/>
    <col min="2809" max="2809" width="13.5703125" style="1" customWidth="1"/>
    <col min="2810" max="2811" width="9.28515625" style="1" bestFit="1" customWidth="1"/>
    <col min="2812" max="2812" width="10" style="1" bestFit="1" customWidth="1"/>
    <col min="2813" max="3056" width="9.140625" style="1"/>
    <col min="3057" max="3057" width="25.42578125" style="1" customWidth="1"/>
    <col min="3058" max="3058" width="54" style="1" customWidth="1"/>
    <col min="3059" max="3059" width="29.85546875" style="1" customWidth="1"/>
    <col min="3060" max="3060" width="16" style="1" customWidth="1"/>
    <col min="3061" max="3061" width="15.7109375" style="1" customWidth="1"/>
    <col min="3062" max="3062" width="14" style="1" customWidth="1"/>
    <col min="3063" max="3063" width="13.85546875" style="1" customWidth="1"/>
    <col min="3064" max="3064" width="14.140625" style="1" customWidth="1"/>
    <col min="3065" max="3065" width="13.5703125" style="1" customWidth="1"/>
    <col min="3066" max="3067" width="9.28515625" style="1" bestFit="1" customWidth="1"/>
    <col min="3068" max="3068" width="10" style="1" bestFit="1" customWidth="1"/>
    <col min="3069" max="3312" width="9.140625" style="1"/>
    <col min="3313" max="3313" width="25.42578125" style="1" customWidth="1"/>
    <col min="3314" max="3314" width="54" style="1" customWidth="1"/>
    <col min="3315" max="3315" width="29.85546875" style="1" customWidth="1"/>
    <col min="3316" max="3316" width="16" style="1" customWidth="1"/>
    <col min="3317" max="3317" width="15.7109375" style="1" customWidth="1"/>
    <col min="3318" max="3318" width="14" style="1" customWidth="1"/>
    <col min="3319" max="3319" width="13.85546875" style="1" customWidth="1"/>
    <col min="3320" max="3320" width="14.140625" style="1" customWidth="1"/>
    <col min="3321" max="3321" width="13.5703125" style="1" customWidth="1"/>
    <col min="3322" max="3323" width="9.28515625" style="1" bestFit="1" customWidth="1"/>
    <col min="3324" max="3324" width="10" style="1" bestFit="1" customWidth="1"/>
    <col min="3325" max="3568" width="9.140625" style="1"/>
    <col min="3569" max="3569" width="25.42578125" style="1" customWidth="1"/>
    <col min="3570" max="3570" width="54" style="1" customWidth="1"/>
    <col min="3571" max="3571" width="29.85546875" style="1" customWidth="1"/>
    <col min="3572" max="3572" width="16" style="1" customWidth="1"/>
    <col min="3573" max="3573" width="15.7109375" style="1" customWidth="1"/>
    <col min="3574" max="3574" width="14" style="1" customWidth="1"/>
    <col min="3575" max="3575" width="13.85546875" style="1" customWidth="1"/>
    <col min="3576" max="3576" width="14.140625" style="1" customWidth="1"/>
    <col min="3577" max="3577" width="13.5703125" style="1" customWidth="1"/>
    <col min="3578" max="3579" width="9.28515625" style="1" bestFit="1" customWidth="1"/>
    <col min="3580" max="3580" width="10" style="1" bestFit="1" customWidth="1"/>
    <col min="3581" max="3824" width="9.140625" style="1"/>
    <col min="3825" max="3825" width="25.42578125" style="1" customWidth="1"/>
    <col min="3826" max="3826" width="54" style="1" customWidth="1"/>
    <col min="3827" max="3827" width="29.85546875" style="1" customWidth="1"/>
    <col min="3828" max="3828" width="16" style="1" customWidth="1"/>
    <col min="3829" max="3829" width="15.7109375" style="1" customWidth="1"/>
    <col min="3830" max="3830" width="14" style="1" customWidth="1"/>
    <col min="3831" max="3831" width="13.85546875" style="1" customWidth="1"/>
    <col min="3832" max="3832" width="14.140625" style="1" customWidth="1"/>
    <col min="3833" max="3833" width="13.5703125" style="1" customWidth="1"/>
    <col min="3834" max="3835" width="9.28515625" style="1" bestFit="1" customWidth="1"/>
    <col min="3836" max="3836" width="10" style="1" bestFit="1" customWidth="1"/>
    <col min="3837" max="4080" width="9.140625" style="1"/>
    <col min="4081" max="4081" width="25.42578125" style="1" customWidth="1"/>
    <col min="4082" max="4082" width="54" style="1" customWidth="1"/>
    <col min="4083" max="4083" width="29.85546875" style="1" customWidth="1"/>
    <col min="4084" max="4084" width="16" style="1" customWidth="1"/>
    <col min="4085" max="4085" width="15.7109375" style="1" customWidth="1"/>
    <col min="4086" max="4086" width="14" style="1" customWidth="1"/>
    <col min="4087" max="4087" width="13.85546875" style="1" customWidth="1"/>
    <col min="4088" max="4088" width="14.140625" style="1" customWidth="1"/>
    <col min="4089" max="4089" width="13.5703125" style="1" customWidth="1"/>
    <col min="4090" max="4091" width="9.28515625" style="1" bestFit="1" customWidth="1"/>
    <col min="4092" max="4092" width="10" style="1" bestFit="1" customWidth="1"/>
    <col min="4093" max="4336" width="9.140625" style="1"/>
    <col min="4337" max="4337" width="25.42578125" style="1" customWidth="1"/>
    <col min="4338" max="4338" width="54" style="1" customWidth="1"/>
    <col min="4339" max="4339" width="29.85546875" style="1" customWidth="1"/>
    <col min="4340" max="4340" width="16" style="1" customWidth="1"/>
    <col min="4341" max="4341" width="15.7109375" style="1" customWidth="1"/>
    <col min="4342" max="4342" width="14" style="1" customWidth="1"/>
    <col min="4343" max="4343" width="13.85546875" style="1" customWidth="1"/>
    <col min="4344" max="4344" width="14.140625" style="1" customWidth="1"/>
    <col min="4345" max="4345" width="13.5703125" style="1" customWidth="1"/>
    <col min="4346" max="4347" width="9.28515625" style="1" bestFit="1" customWidth="1"/>
    <col min="4348" max="4348" width="10" style="1" bestFit="1" customWidth="1"/>
    <col min="4349" max="4592" width="9.140625" style="1"/>
    <col min="4593" max="4593" width="25.42578125" style="1" customWidth="1"/>
    <col min="4594" max="4594" width="54" style="1" customWidth="1"/>
    <col min="4595" max="4595" width="29.85546875" style="1" customWidth="1"/>
    <col min="4596" max="4596" width="16" style="1" customWidth="1"/>
    <col min="4597" max="4597" width="15.7109375" style="1" customWidth="1"/>
    <col min="4598" max="4598" width="14" style="1" customWidth="1"/>
    <col min="4599" max="4599" width="13.85546875" style="1" customWidth="1"/>
    <col min="4600" max="4600" width="14.140625" style="1" customWidth="1"/>
    <col min="4601" max="4601" width="13.5703125" style="1" customWidth="1"/>
    <col min="4602" max="4603" width="9.28515625" style="1" bestFit="1" customWidth="1"/>
    <col min="4604" max="4604" width="10" style="1" bestFit="1" customWidth="1"/>
    <col min="4605" max="4848" width="9.140625" style="1"/>
    <col min="4849" max="4849" width="25.42578125" style="1" customWidth="1"/>
    <col min="4850" max="4850" width="54" style="1" customWidth="1"/>
    <col min="4851" max="4851" width="29.85546875" style="1" customWidth="1"/>
    <col min="4852" max="4852" width="16" style="1" customWidth="1"/>
    <col min="4853" max="4853" width="15.7109375" style="1" customWidth="1"/>
    <col min="4854" max="4854" width="14" style="1" customWidth="1"/>
    <col min="4855" max="4855" width="13.85546875" style="1" customWidth="1"/>
    <col min="4856" max="4856" width="14.140625" style="1" customWidth="1"/>
    <col min="4857" max="4857" width="13.5703125" style="1" customWidth="1"/>
    <col min="4858" max="4859" width="9.28515625" style="1" bestFit="1" customWidth="1"/>
    <col min="4860" max="4860" width="10" style="1" bestFit="1" customWidth="1"/>
    <col min="4861" max="5104" width="9.140625" style="1"/>
    <col min="5105" max="5105" width="25.42578125" style="1" customWidth="1"/>
    <col min="5106" max="5106" width="54" style="1" customWidth="1"/>
    <col min="5107" max="5107" width="29.85546875" style="1" customWidth="1"/>
    <col min="5108" max="5108" width="16" style="1" customWidth="1"/>
    <col min="5109" max="5109" width="15.7109375" style="1" customWidth="1"/>
    <col min="5110" max="5110" width="14" style="1" customWidth="1"/>
    <col min="5111" max="5111" width="13.85546875" style="1" customWidth="1"/>
    <col min="5112" max="5112" width="14.140625" style="1" customWidth="1"/>
    <col min="5113" max="5113" width="13.5703125" style="1" customWidth="1"/>
    <col min="5114" max="5115" width="9.28515625" style="1" bestFit="1" customWidth="1"/>
    <col min="5116" max="5116" width="10" style="1" bestFit="1" customWidth="1"/>
    <col min="5117" max="5360" width="9.140625" style="1"/>
    <col min="5361" max="5361" width="25.42578125" style="1" customWidth="1"/>
    <col min="5362" max="5362" width="54" style="1" customWidth="1"/>
    <col min="5363" max="5363" width="29.85546875" style="1" customWidth="1"/>
    <col min="5364" max="5364" width="16" style="1" customWidth="1"/>
    <col min="5365" max="5365" width="15.7109375" style="1" customWidth="1"/>
    <col min="5366" max="5366" width="14" style="1" customWidth="1"/>
    <col min="5367" max="5367" width="13.85546875" style="1" customWidth="1"/>
    <col min="5368" max="5368" width="14.140625" style="1" customWidth="1"/>
    <col min="5369" max="5369" width="13.5703125" style="1" customWidth="1"/>
    <col min="5370" max="5371" width="9.28515625" style="1" bestFit="1" customWidth="1"/>
    <col min="5372" max="5372" width="10" style="1" bestFit="1" customWidth="1"/>
    <col min="5373" max="5616" width="9.140625" style="1"/>
    <col min="5617" max="5617" width="25.42578125" style="1" customWidth="1"/>
    <col min="5618" max="5618" width="54" style="1" customWidth="1"/>
    <col min="5619" max="5619" width="29.85546875" style="1" customWidth="1"/>
    <col min="5620" max="5620" width="16" style="1" customWidth="1"/>
    <col min="5621" max="5621" width="15.7109375" style="1" customWidth="1"/>
    <col min="5622" max="5622" width="14" style="1" customWidth="1"/>
    <col min="5623" max="5623" width="13.85546875" style="1" customWidth="1"/>
    <col min="5624" max="5624" width="14.140625" style="1" customWidth="1"/>
    <col min="5625" max="5625" width="13.5703125" style="1" customWidth="1"/>
    <col min="5626" max="5627" width="9.28515625" style="1" bestFit="1" customWidth="1"/>
    <col min="5628" max="5628" width="10" style="1" bestFit="1" customWidth="1"/>
    <col min="5629" max="5872" width="9.140625" style="1"/>
    <col min="5873" max="5873" width="25.42578125" style="1" customWidth="1"/>
    <col min="5874" max="5874" width="54" style="1" customWidth="1"/>
    <col min="5875" max="5875" width="29.85546875" style="1" customWidth="1"/>
    <col min="5876" max="5876" width="16" style="1" customWidth="1"/>
    <col min="5877" max="5877" width="15.7109375" style="1" customWidth="1"/>
    <col min="5878" max="5878" width="14" style="1" customWidth="1"/>
    <col min="5879" max="5879" width="13.85546875" style="1" customWidth="1"/>
    <col min="5880" max="5880" width="14.140625" style="1" customWidth="1"/>
    <col min="5881" max="5881" width="13.5703125" style="1" customWidth="1"/>
    <col min="5882" max="5883" width="9.28515625" style="1" bestFit="1" customWidth="1"/>
    <col min="5884" max="5884" width="10" style="1" bestFit="1" customWidth="1"/>
    <col min="5885" max="6128" width="9.140625" style="1"/>
    <col min="6129" max="6129" width="25.42578125" style="1" customWidth="1"/>
    <col min="6130" max="6130" width="54" style="1" customWidth="1"/>
    <col min="6131" max="6131" width="29.85546875" style="1" customWidth="1"/>
    <col min="6132" max="6132" width="16" style="1" customWidth="1"/>
    <col min="6133" max="6133" width="15.7109375" style="1" customWidth="1"/>
    <col min="6134" max="6134" width="14" style="1" customWidth="1"/>
    <col min="6135" max="6135" width="13.85546875" style="1" customWidth="1"/>
    <col min="6136" max="6136" width="14.140625" style="1" customWidth="1"/>
    <col min="6137" max="6137" width="13.5703125" style="1" customWidth="1"/>
    <col min="6138" max="6139" width="9.28515625" style="1" bestFit="1" customWidth="1"/>
    <col min="6140" max="6140" width="10" style="1" bestFit="1" customWidth="1"/>
    <col min="6141" max="6384" width="9.140625" style="1"/>
    <col min="6385" max="6385" width="25.42578125" style="1" customWidth="1"/>
    <col min="6386" max="6386" width="54" style="1" customWidth="1"/>
    <col min="6387" max="6387" width="29.85546875" style="1" customWidth="1"/>
    <col min="6388" max="6388" width="16" style="1" customWidth="1"/>
    <col min="6389" max="6389" width="15.7109375" style="1" customWidth="1"/>
    <col min="6390" max="6390" width="14" style="1" customWidth="1"/>
    <col min="6391" max="6391" width="13.85546875" style="1" customWidth="1"/>
    <col min="6392" max="6392" width="14.140625" style="1" customWidth="1"/>
    <col min="6393" max="6393" width="13.5703125" style="1" customWidth="1"/>
    <col min="6394" max="6395" width="9.28515625" style="1" bestFit="1" customWidth="1"/>
    <col min="6396" max="6396" width="10" style="1" bestFit="1" customWidth="1"/>
    <col min="6397" max="6640" width="9.140625" style="1"/>
    <col min="6641" max="6641" width="25.42578125" style="1" customWidth="1"/>
    <col min="6642" max="6642" width="54" style="1" customWidth="1"/>
    <col min="6643" max="6643" width="29.85546875" style="1" customWidth="1"/>
    <col min="6644" max="6644" width="16" style="1" customWidth="1"/>
    <col min="6645" max="6645" width="15.7109375" style="1" customWidth="1"/>
    <col min="6646" max="6646" width="14" style="1" customWidth="1"/>
    <col min="6647" max="6647" width="13.85546875" style="1" customWidth="1"/>
    <col min="6648" max="6648" width="14.140625" style="1" customWidth="1"/>
    <col min="6649" max="6649" width="13.5703125" style="1" customWidth="1"/>
    <col min="6650" max="6651" width="9.28515625" style="1" bestFit="1" customWidth="1"/>
    <col min="6652" max="6652" width="10" style="1" bestFit="1" customWidth="1"/>
    <col min="6653" max="6896" width="9.140625" style="1"/>
    <col min="6897" max="6897" width="25.42578125" style="1" customWidth="1"/>
    <col min="6898" max="6898" width="54" style="1" customWidth="1"/>
    <col min="6899" max="6899" width="29.85546875" style="1" customWidth="1"/>
    <col min="6900" max="6900" width="16" style="1" customWidth="1"/>
    <col min="6901" max="6901" width="15.7109375" style="1" customWidth="1"/>
    <col min="6902" max="6902" width="14" style="1" customWidth="1"/>
    <col min="6903" max="6903" width="13.85546875" style="1" customWidth="1"/>
    <col min="6904" max="6904" width="14.140625" style="1" customWidth="1"/>
    <col min="6905" max="6905" width="13.5703125" style="1" customWidth="1"/>
    <col min="6906" max="6907" width="9.28515625" style="1" bestFit="1" customWidth="1"/>
    <col min="6908" max="6908" width="10" style="1" bestFit="1" customWidth="1"/>
    <col min="6909" max="7152" width="9.140625" style="1"/>
    <col min="7153" max="7153" width="25.42578125" style="1" customWidth="1"/>
    <col min="7154" max="7154" width="54" style="1" customWidth="1"/>
    <col min="7155" max="7155" width="29.85546875" style="1" customWidth="1"/>
    <col min="7156" max="7156" width="16" style="1" customWidth="1"/>
    <col min="7157" max="7157" width="15.7109375" style="1" customWidth="1"/>
    <col min="7158" max="7158" width="14" style="1" customWidth="1"/>
    <col min="7159" max="7159" width="13.85546875" style="1" customWidth="1"/>
    <col min="7160" max="7160" width="14.140625" style="1" customWidth="1"/>
    <col min="7161" max="7161" width="13.5703125" style="1" customWidth="1"/>
    <col min="7162" max="7163" width="9.28515625" style="1" bestFit="1" customWidth="1"/>
    <col min="7164" max="7164" width="10" style="1" bestFit="1" customWidth="1"/>
    <col min="7165" max="7408" width="9.140625" style="1"/>
    <col min="7409" max="7409" width="25.42578125" style="1" customWidth="1"/>
    <col min="7410" max="7410" width="54" style="1" customWidth="1"/>
    <col min="7411" max="7411" width="29.85546875" style="1" customWidth="1"/>
    <col min="7412" max="7412" width="16" style="1" customWidth="1"/>
    <col min="7413" max="7413" width="15.7109375" style="1" customWidth="1"/>
    <col min="7414" max="7414" width="14" style="1" customWidth="1"/>
    <col min="7415" max="7415" width="13.85546875" style="1" customWidth="1"/>
    <col min="7416" max="7416" width="14.140625" style="1" customWidth="1"/>
    <col min="7417" max="7417" width="13.5703125" style="1" customWidth="1"/>
    <col min="7418" max="7419" width="9.28515625" style="1" bestFit="1" customWidth="1"/>
    <col min="7420" max="7420" width="10" style="1" bestFit="1" customWidth="1"/>
    <col min="7421" max="7664" width="9.140625" style="1"/>
    <col min="7665" max="7665" width="25.42578125" style="1" customWidth="1"/>
    <col min="7666" max="7666" width="54" style="1" customWidth="1"/>
    <col min="7667" max="7667" width="29.85546875" style="1" customWidth="1"/>
    <col min="7668" max="7668" width="16" style="1" customWidth="1"/>
    <col min="7669" max="7669" width="15.7109375" style="1" customWidth="1"/>
    <col min="7670" max="7670" width="14" style="1" customWidth="1"/>
    <col min="7671" max="7671" width="13.85546875" style="1" customWidth="1"/>
    <col min="7672" max="7672" width="14.140625" style="1" customWidth="1"/>
    <col min="7673" max="7673" width="13.5703125" style="1" customWidth="1"/>
    <col min="7674" max="7675" width="9.28515625" style="1" bestFit="1" customWidth="1"/>
    <col min="7676" max="7676" width="10" style="1" bestFit="1" customWidth="1"/>
    <col min="7677" max="7920" width="9.140625" style="1"/>
    <col min="7921" max="7921" width="25.42578125" style="1" customWidth="1"/>
    <col min="7922" max="7922" width="54" style="1" customWidth="1"/>
    <col min="7923" max="7923" width="29.85546875" style="1" customWidth="1"/>
    <col min="7924" max="7924" width="16" style="1" customWidth="1"/>
    <col min="7925" max="7925" width="15.7109375" style="1" customWidth="1"/>
    <col min="7926" max="7926" width="14" style="1" customWidth="1"/>
    <col min="7927" max="7927" width="13.85546875" style="1" customWidth="1"/>
    <col min="7928" max="7928" width="14.140625" style="1" customWidth="1"/>
    <col min="7929" max="7929" width="13.5703125" style="1" customWidth="1"/>
    <col min="7930" max="7931" width="9.28515625" style="1" bestFit="1" customWidth="1"/>
    <col min="7932" max="7932" width="10" style="1" bestFit="1" customWidth="1"/>
    <col min="7933" max="8176" width="9.140625" style="1"/>
    <col min="8177" max="8177" width="25.42578125" style="1" customWidth="1"/>
    <col min="8178" max="8178" width="54" style="1" customWidth="1"/>
    <col min="8179" max="8179" width="29.85546875" style="1" customWidth="1"/>
    <col min="8180" max="8180" width="16" style="1" customWidth="1"/>
    <col min="8181" max="8181" width="15.7109375" style="1" customWidth="1"/>
    <col min="8182" max="8182" width="14" style="1" customWidth="1"/>
    <col min="8183" max="8183" width="13.85546875" style="1" customWidth="1"/>
    <col min="8184" max="8184" width="14.140625" style="1" customWidth="1"/>
    <col min="8185" max="8185" width="13.5703125" style="1" customWidth="1"/>
    <col min="8186" max="8187" width="9.28515625" style="1" bestFit="1" customWidth="1"/>
    <col min="8188" max="8188" width="10" style="1" bestFit="1" customWidth="1"/>
    <col min="8189" max="8432" width="9.140625" style="1"/>
    <col min="8433" max="8433" width="25.42578125" style="1" customWidth="1"/>
    <col min="8434" max="8434" width="54" style="1" customWidth="1"/>
    <col min="8435" max="8435" width="29.85546875" style="1" customWidth="1"/>
    <col min="8436" max="8436" width="16" style="1" customWidth="1"/>
    <col min="8437" max="8437" width="15.7109375" style="1" customWidth="1"/>
    <col min="8438" max="8438" width="14" style="1" customWidth="1"/>
    <col min="8439" max="8439" width="13.85546875" style="1" customWidth="1"/>
    <col min="8440" max="8440" width="14.140625" style="1" customWidth="1"/>
    <col min="8441" max="8441" width="13.5703125" style="1" customWidth="1"/>
    <col min="8442" max="8443" width="9.28515625" style="1" bestFit="1" customWidth="1"/>
    <col min="8444" max="8444" width="10" style="1" bestFit="1" customWidth="1"/>
    <col min="8445" max="8688" width="9.140625" style="1"/>
    <col min="8689" max="8689" width="25.42578125" style="1" customWidth="1"/>
    <col min="8690" max="8690" width="54" style="1" customWidth="1"/>
    <col min="8691" max="8691" width="29.85546875" style="1" customWidth="1"/>
    <col min="8692" max="8692" width="16" style="1" customWidth="1"/>
    <col min="8693" max="8693" width="15.7109375" style="1" customWidth="1"/>
    <col min="8694" max="8694" width="14" style="1" customWidth="1"/>
    <col min="8695" max="8695" width="13.85546875" style="1" customWidth="1"/>
    <col min="8696" max="8696" width="14.140625" style="1" customWidth="1"/>
    <col min="8697" max="8697" width="13.5703125" style="1" customWidth="1"/>
    <col min="8698" max="8699" width="9.28515625" style="1" bestFit="1" customWidth="1"/>
    <col min="8700" max="8700" width="10" style="1" bestFit="1" customWidth="1"/>
    <col min="8701" max="8944" width="9.140625" style="1"/>
    <col min="8945" max="8945" width="25.42578125" style="1" customWidth="1"/>
    <col min="8946" max="8946" width="54" style="1" customWidth="1"/>
    <col min="8947" max="8947" width="29.85546875" style="1" customWidth="1"/>
    <col min="8948" max="8948" width="16" style="1" customWidth="1"/>
    <col min="8949" max="8949" width="15.7109375" style="1" customWidth="1"/>
    <col min="8950" max="8950" width="14" style="1" customWidth="1"/>
    <col min="8951" max="8951" width="13.85546875" style="1" customWidth="1"/>
    <col min="8952" max="8952" width="14.140625" style="1" customWidth="1"/>
    <col min="8953" max="8953" width="13.5703125" style="1" customWidth="1"/>
    <col min="8954" max="8955" width="9.28515625" style="1" bestFit="1" customWidth="1"/>
    <col min="8956" max="8956" width="10" style="1" bestFit="1" customWidth="1"/>
    <col min="8957" max="9200" width="9.140625" style="1"/>
    <col min="9201" max="9201" width="25.42578125" style="1" customWidth="1"/>
    <col min="9202" max="9202" width="54" style="1" customWidth="1"/>
    <col min="9203" max="9203" width="29.85546875" style="1" customWidth="1"/>
    <col min="9204" max="9204" width="16" style="1" customWidth="1"/>
    <col min="9205" max="9205" width="15.7109375" style="1" customWidth="1"/>
    <col min="9206" max="9206" width="14" style="1" customWidth="1"/>
    <col min="9207" max="9207" width="13.85546875" style="1" customWidth="1"/>
    <col min="9208" max="9208" width="14.140625" style="1" customWidth="1"/>
    <col min="9209" max="9209" width="13.5703125" style="1" customWidth="1"/>
    <col min="9210" max="9211" width="9.28515625" style="1" bestFit="1" customWidth="1"/>
    <col min="9212" max="9212" width="10" style="1" bestFit="1" customWidth="1"/>
    <col min="9213" max="9456" width="9.140625" style="1"/>
    <col min="9457" max="9457" width="25.42578125" style="1" customWidth="1"/>
    <col min="9458" max="9458" width="54" style="1" customWidth="1"/>
    <col min="9459" max="9459" width="29.85546875" style="1" customWidth="1"/>
    <col min="9460" max="9460" width="16" style="1" customWidth="1"/>
    <col min="9461" max="9461" width="15.7109375" style="1" customWidth="1"/>
    <col min="9462" max="9462" width="14" style="1" customWidth="1"/>
    <col min="9463" max="9463" width="13.85546875" style="1" customWidth="1"/>
    <col min="9464" max="9464" width="14.140625" style="1" customWidth="1"/>
    <col min="9465" max="9465" width="13.5703125" style="1" customWidth="1"/>
    <col min="9466" max="9467" width="9.28515625" style="1" bestFit="1" customWidth="1"/>
    <col min="9468" max="9468" width="10" style="1" bestFit="1" customWidth="1"/>
    <col min="9469" max="9712" width="9.140625" style="1"/>
    <col min="9713" max="9713" width="25.42578125" style="1" customWidth="1"/>
    <col min="9714" max="9714" width="54" style="1" customWidth="1"/>
    <col min="9715" max="9715" width="29.85546875" style="1" customWidth="1"/>
    <col min="9716" max="9716" width="16" style="1" customWidth="1"/>
    <col min="9717" max="9717" width="15.7109375" style="1" customWidth="1"/>
    <col min="9718" max="9718" width="14" style="1" customWidth="1"/>
    <col min="9719" max="9719" width="13.85546875" style="1" customWidth="1"/>
    <col min="9720" max="9720" width="14.140625" style="1" customWidth="1"/>
    <col min="9721" max="9721" width="13.5703125" style="1" customWidth="1"/>
    <col min="9722" max="9723" width="9.28515625" style="1" bestFit="1" customWidth="1"/>
    <col min="9724" max="9724" width="10" style="1" bestFit="1" customWidth="1"/>
    <col min="9725" max="9968" width="9.140625" style="1"/>
    <col min="9969" max="9969" width="25.42578125" style="1" customWidth="1"/>
    <col min="9970" max="9970" width="54" style="1" customWidth="1"/>
    <col min="9971" max="9971" width="29.85546875" style="1" customWidth="1"/>
    <col min="9972" max="9972" width="16" style="1" customWidth="1"/>
    <col min="9973" max="9973" width="15.7109375" style="1" customWidth="1"/>
    <col min="9974" max="9974" width="14" style="1" customWidth="1"/>
    <col min="9975" max="9975" width="13.85546875" style="1" customWidth="1"/>
    <col min="9976" max="9976" width="14.140625" style="1" customWidth="1"/>
    <col min="9977" max="9977" width="13.5703125" style="1" customWidth="1"/>
    <col min="9978" max="9979" width="9.28515625" style="1" bestFit="1" customWidth="1"/>
    <col min="9980" max="9980" width="10" style="1" bestFit="1" customWidth="1"/>
    <col min="9981" max="10224" width="9.140625" style="1"/>
    <col min="10225" max="10225" width="25.42578125" style="1" customWidth="1"/>
    <col min="10226" max="10226" width="54" style="1" customWidth="1"/>
    <col min="10227" max="10227" width="29.85546875" style="1" customWidth="1"/>
    <col min="10228" max="10228" width="16" style="1" customWidth="1"/>
    <col min="10229" max="10229" width="15.7109375" style="1" customWidth="1"/>
    <col min="10230" max="10230" width="14" style="1" customWidth="1"/>
    <col min="10231" max="10231" width="13.85546875" style="1" customWidth="1"/>
    <col min="10232" max="10232" width="14.140625" style="1" customWidth="1"/>
    <col min="10233" max="10233" width="13.5703125" style="1" customWidth="1"/>
    <col min="10234" max="10235" width="9.28515625" style="1" bestFit="1" customWidth="1"/>
    <col min="10236" max="10236" width="10" style="1" bestFit="1" customWidth="1"/>
    <col min="10237" max="10480" width="9.140625" style="1"/>
    <col min="10481" max="10481" width="25.42578125" style="1" customWidth="1"/>
    <col min="10482" max="10482" width="54" style="1" customWidth="1"/>
    <col min="10483" max="10483" width="29.85546875" style="1" customWidth="1"/>
    <col min="10484" max="10484" width="16" style="1" customWidth="1"/>
    <col min="10485" max="10485" width="15.7109375" style="1" customWidth="1"/>
    <col min="10486" max="10486" width="14" style="1" customWidth="1"/>
    <col min="10487" max="10487" width="13.85546875" style="1" customWidth="1"/>
    <col min="10488" max="10488" width="14.140625" style="1" customWidth="1"/>
    <col min="10489" max="10489" width="13.5703125" style="1" customWidth="1"/>
    <col min="10490" max="10491" width="9.28515625" style="1" bestFit="1" customWidth="1"/>
    <col min="10492" max="10492" width="10" style="1" bestFit="1" customWidth="1"/>
    <col min="10493" max="10736" width="9.140625" style="1"/>
    <col min="10737" max="10737" width="25.42578125" style="1" customWidth="1"/>
    <col min="10738" max="10738" width="54" style="1" customWidth="1"/>
    <col min="10739" max="10739" width="29.85546875" style="1" customWidth="1"/>
    <col min="10740" max="10740" width="16" style="1" customWidth="1"/>
    <col min="10741" max="10741" width="15.7109375" style="1" customWidth="1"/>
    <col min="10742" max="10742" width="14" style="1" customWidth="1"/>
    <col min="10743" max="10743" width="13.85546875" style="1" customWidth="1"/>
    <col min="10744" max="10744" width="14.140625" style="1" customWidth="1"/>
    <col min="10745" max="10745" width="13.5703125" style="1" customWidth="1"/>
    <col min="10746" max="10747" width="9.28515625" style="1" bestFit="1" customWidth="1"/>
    <col min="10748" max="10748" width="10" style="1" bestFit="1" customWidth="1"/>
    <col min="10749" max="10992" width="9.140625" style="1"/>
    <col min="10993" max="10993" width="25.42578125" style="1" customWidth="1"/>
    <col min="10994" max="10994" width="54" style="1" customWidth="1"/>
    <col min="10995" max="10995" width="29.85546875" style="1" customWidth="1"/>
    <col min="10996" max="10996" width="16" style="1" customWidth="1"/>
    <col min="10997" max="10997" width="15.7109375" style="1" customWidth="1"/>
    <col min="10998" max="10998" width="14" style="1" customWidth="1"/>
    <col min="10999" max="10999" width="13.85546875" style="1" customWidth="1"/>
    <col min="11000" max="11000" width="14.140625" style="1" customWidth="1"/>
    <col min="11001" max="11001" width="13.5703125" style="1" customWidth="1"/>
    <col min="11002" max="11003" width="9.28515625" style="1" bestFit="1" customWidth="1"/>
    <col min="11004" max="11004" width="10" style="1" bestFit="1" customWidth="1"/>
    <col min="11005" max="11248" width="9.140625" style="1"/>
    <col min="11249" max="11249" width="25.42578125" style="1" customWidth="1"/>
    <col min="11250" max="11250" width="54" style="1" customWidth="1"/>
    <col min="11251" max="11251" width="29.85546875" style="1" customWidth="1"/>
    <col min="11252" max="11252" width="16" style="1" customWidth="1"/>
    <col min="11253" max="11253" width="15.7109375" style="1" customWidth="1"/>
    <col min="11254" max="11254" width="14" style="1" customWidth="1"/>
    <col min="11255" max="11255" width="13.85546875" style="1" customWidth="1"/>
    <col min="11256" max="11256" width="14.140625" style="1" customWidth="1"/>
    <col min="11257" max="11257" width="13.5703125" style="1" customWidth="1"/>
    <col min="11258" max="11259" width="9.28515625" style="1" bestFit="1" customWidth="1"/>
    <col min="11260" max="11260" width="10" style="1" bestFit="1" customWidth="1"/>
    <col min="11261" max="11504" width="9.140625" style="1"/>
    <col min="11505" max="11505" width="25.42578125" style="1" customWidth="1"/>
    <col min="11506" max="11506" width="54" style="1" customWidth="1"/>
    <col min="11507" max="11507" width="29.85546875" style="1" customWidth="1"/>
    <col min="11508" max="11508" width="16" style="1" customWidth="1"/>
    <col min="11509" max="11509" width="15.7109375" style="1" customWidth="1"/>
    <col min="11510" max="11510" width="14" style="1" customWidth="1"/>
    <col min="11511" max="11511" width="13.85546875" style="1" customWidth="1"/>
    <col min="11512" max="11512" width="14.140625" style="1" customWidth="1"/>
    <col min="11513" max="11513" width="13.5703125" style="1" customWidth="1"/>
    <col min="11514" max="11515" width="9.28515625" style="1" bestFit="1" customWidth="1"/>
    <col min="11516" max="11516" width="10" style="1" bestFit="1" customWidth="1"/>
    <col min="11517" max="11760" width="9.140625" style="1"/>
    <col min="11761" max="11761" width="25.42578125" style="1" customWidth="1"/>
    <col min="11762" max="11762" width="54" style="1" customWidth="1"/>
    <col min="11763" max="11763" width="29.85546875" style="1" customWidth="1"/>
    <col min="11764" max="11764" width="16" style="1" customWidth="1"/>
    <col min="11765" max="11765" width="15.7109375" style="1" customWidth="1"/>
    <col min="11766" max="11766" width="14" style="1" customWidth="1"/>
    <col min="11767" max="11767" width="13.85546875" style="1" customWidth="1"/>
    <col min="11768" max="11768" width="14.140625" style="1" customWidth="1"/>
    <col min="11769" max="11769" width="13.5703125" style="1" customWidth="1"/>
    <col min="11770" max="11771" width="9.28515625" style="1" bestFit="1" customWidth="1"/>
    <col min="11772" max="11772" width="10" style="1" bestFit="1" customWidth="1"/>
    <col min="11773" max="12016" width="9.140625" style="1"/>
    <col min="12017" max="12017" width="25.42578125" style="1" customWidth="1"/>
    <col min="12018" max="12018" width="54" style="1" customWidth="1"/>
    <col min="12019" max="12019" width="29.85546875" style="1" customWidth="1"/>
    <col min="12020" max="12020" width="16" style="1" customWidth="1"/>
    <col min="12021" max="12021" width="15.7109375" style="1" customWidth="1"/>
    <col min="12022" max="12022" width="14" style="1" customWidth="1"/>
    <col min="12023" max="12023" width="13.85546875" style="1" customWidth="1"/>
    <col min="12024" max="12024" width="14.140625" style="1" customWidth="1"/>
    <col min="12025" max="12025" width="13.5703125" style="1" customWidth="1"/>
    <col min="12026" max="12027" width="9.28515625" style="1" bestFit="1" customWidth="1"/>
    <col min="12028" max="12028" width="10" style="1" bestFit="1" customWidth="1"/>
    <col min="12029" max="12272" width="9.140625" style="1"/>
    <col min="12273" max="12273" width="25.42578125" style="1" customWidth="1"/>
    <col min="12274" max="12274" width="54" style="1" customWidth="1"/>
    <col min="12275" max="12275" width="29.85546875" style="1" customWidth="1"/>
    <col min="12276" max="12276" width="16" style="1" customWidth="1"/>
    <col min="12277" max="12277" width="15.7109375" style="1" customWidth="1"/>
    <col min="12278" max="12278" width="14" style="1" customWidth="1"/>
    <col min="12279" max="12279" width="13.85546875" style="1" customWidth="1"/>
    <col min="12280" max="12280" width="14.140625" style="1" customWidth="1"/>
    <col min="12281" max="12281" width="13.5703125" style="1" customWidth="1"/>
    <col min="12282" max="12283" width="9.28515625" style="1" bestFit="1" customWidth="1"/>
    <col min="12284" max="12284" width="10" style="1" bestFit="1" customWidth="1"/>
    <col min="12285" max="12528" width="9.140625" style="1"/>
    <col min="12529" max="12529" width="25.42578125" style="1" customWidth="1"/>
    <col min="12530" max="12530" width="54" style="1" customWidth="1"/>
    <col min="12531" max="12531" width="29.85546875" style="1" customWidth="1"/>
    <col min="12532" max="12532" width="16" style="1" customWidth="1"/>
    <col min="12533" max="12533" width="15.7109375" style="1" customWidth="1"/>
    <col min="12534" max="12534" width="14" style="1" customWidth="1"/>
    <col min="12535" max="12535" width="13.85546875" style="1" customWidth="1"/>
    <col min="12536" max="12536" width="14.140625" style="1" customWidth="1"/>
    <col min="12537" max="12537" width="13.5703125" style="1" customWidth="1"/>
    <col min="12538" max="12539" width="9.28515625" style="1" bestFit="1" customWidth="1"/>
    <col min="12540" max="12540" width="10" style="1" bestFit="1" customWidth="1"/>
    <col min="12541" max="12784" width="9.140625" style="1"/>
    <col min="12785" max="12785" width="25.42578125" style="1" customWidth="1"/>
    <col min="12786" max="12786" width="54" style="1" customWidth="1"/>
    <col min="12787" max="12787" width="29.85546875" style="1" customWidth="1"/>
    <col min="12788" max="12788" width="16" style="1" customWidth="1"/>
    <col min="12789" max="12789" width="15.7109375" style="1" customWidth="1"/>
    <col min="12790" max="12790" width="14" style="1" customWidth="1"/>
    <col min="12791" max="12791" width="13.85546875" style="1" customWidth="1"/>
    <col min="12792" max="12792" width="14.140625" style="1" customWidth="1"/>
    <col min="12793" max="12793" width="13.5703125" style="1" customWidth="1"/>
    <col min="12794" max="12795" width="9.28515625" style="1" bestFit="1" customWidth="1"/>
    <col min="12796" max="12796" width="10" style="1" bestFit="1" customWidth="1"/>
    <col min="12797" max="13040" width="9.140625" style="1"/>
    <col min="13041" max="13041" width="25.42578125" style="1" customWidth="1"/>
    <col min="13042" max="13042" width="54" style="1" customWidth="1"/>
    <col min="13043" max="13043" width="29.85546875" style="1" customWidth="1"/>
    <col min="13044" max="13044" width="16" style="1" customWidth="1"/>
    <col min="13045" max="13045" width="15.7109375" style="1" customWidth="1"/>
    <col min="13046" max="13046" width="14" style="1" customWidth="1"/>
    <col min="13047" max="13047" width="13.85546875" style="1" customWidth="1"/>
    <col min="13048" max="13048" width="14.140625" style="1" customWidth="1"/>
    <col min="13049" max="13049" width="13.5703125" style="1" customWidth="1"/>
    <col min="13050" max="13051" width="9.28515625" style="1" bestFit="1" customWidth="1"/>
    <col min="13052" max="13052" width="10" style="1" bestFit="1" customWidth="1"/>
    <col min="13053" max="13296" width="9.140625" style="1"/>
    <col min="13297" max="13297" width="25.42578125" style="1" customWidth="1"/>
    <col min="13298" max="13298" width="54" style="1" customWidth="1"/>
    <col min="13299" max="13299" width="29.85546875" style="1" customWidth="1"/>
    <col min="13300" max="13300" width="16" style="1" customWidth="1"/>
    <col min="13301" max="13301" width="15.7109375" style="1" customWidth="1"/>
    <col min="13302" max="13302" width="14" style="1" customWidth="1"/>
    <col min="13303" max="13303" width="13.85546875" style="1" customWidth="1"/>
    <col min="13304" max="13304" width="14.140625" style="1" customWidth="1"/>
    <col min="13305" max="13305" width="13.5703125" style="1" customWidth="1"/>
    <col min="13306" max="13307" width="9.28515625" style="1" bestFit="1" customWidth="1"/>
    <col min="13308" max="13308" width="10" style="1" bestFit="1" customWidth="1"/>
    <col min="13309" max="13552" width="9.140625" style="1"/>
    <col min="13553" max="13553" width="25.42578125" style="1" customWidth="1"/>
    <col min="13554" max="13554" width="54" style="1" customWidth="1"/>
    <col min="13555" max="13555" width="29.85546875" style="1" customWidth="1"/>
    <col min="13556" max="13556" width="16" style="1" customWidth="1"/>
    <col min="13557" max="13557" width="15.7109375" style="1" customWidth="1"/>
    <col min="13558" max="13558" width="14" style="1" customWidth="1"/>
    <col min="13559" max="13559" width="13.85546875" style="1" customWidth="1"/>
    <col min="13560" max="13560" width="14.140625" style="1" customWidth="1"/>
    <col min="13561" max="13561" width="13.5703125" style="1" customWidth="1"/>
    <col min="13562" max="13563" width="9.28515625" style="1" bestFit="1" customWidth="1"/>
    <col min="13564" max="13564" width="10" style="1" bestFit="1" customWidth="1"/>
    <col min="13565" max="13808" width="9.140625" style="1"/>
    <col min="13809" max="13809" width="25.42578125" style="1" customWidth="1"/>
    <col min="13810" max="13810" width="54" style="1" customWidth="1"/>
    <col min="13811" max="13811" width="29.85546875" style="1" customWidth="1"/>
    <col min="13812" max="13812" width="16" style="1" customWidth="1"/>
    <col min="13813" max="13813" width="15.7109375" style="1" customWidth="1"/>
    <col min="13814" max="13814" width="14" style="1" customWidth="1"/>
    <col min="13815" max="13815" width="13.85546875" style="1" customWidth="1"/>
    <col min="13816" max="13816" width="14.140625" style="1" customWidth="1"/>
    <col min="13817" max="13817" width="13.5703125" style="1" customWidth="1"/>
    <col min="13818" max="13819" width="9.28515625" style="1" bestFit="1" customWidth="1"/>
    <col min="13820" max="13820" width="10" style="1" bestFit="1" customWidth="1"/>
    <col min="13821" max="14064" width="9.140625" style="1"/>
    <col min="14065" max="14065" width="25.42578125" style="1" customWidth="1"/>
    <col min="14066" max="14066" width="54" style="1" customWidth="1"/>
    <col min="14067" max="14067" width="29.85546875" style="1" customWidth="1"/>
    <col min="14068" max="14068" width="16" style="1" customWidth="1"/>
    <col min="14069" max="14069" width="15.7109375" style="1" customWidth="1"/>
    <col min="14070" max="14070" width="14" style="1" customWidth="1"/>
    <col min="14071" max="14071" width="13.85546875" style="1" customWidth="1"/>
    <col min="14072" max="14072" width="14.140625" style="1" customWidth="1"/>
    <col min="14073" max="14073" width="13.5703125" style="1" customWidth="1"/>
    <col min="14074" max="14075" width="9.28515625" style="1" bestFit="1" customWidth="1"/>
    <col min="14076" max="14076" width="10" style="1" bestFit="1" customWidth="1"/>
    <col min="14077" max="14320" width="9.140625" style="1"/>
    <col min="14321" max="14321" width="25.42578125" style="1" customWidth="1"/>
    <col min="14322" max="14322" width="54" style="1" customWidth="1"/>
    <col min="14323" max="14323" width="29.85546875" style="1" customWidth="1"/>
    <col min="14324" max="14324" width="16" style="1" customWidth="1"/>
    <col min="14325" max="14325" width="15.7109375" style="1" customWidth="1"/>
    <col min="14326" max="14326" width="14" style="1" customWidth="1"/>
    <col min="14327" max="14327" width="13.85546875" style="1" customWidth="1"/>
    <col min="14328" max="14328" width="14.140625" style="1" customWidth="1"/>
    <col min="14329" max="14329" width="13.5703125" style="1" customWidth="1"/>
    <col min="14330" max="14331" width="9.28515625" style="1" bestFit="1" customWidth="1"/>
    <col min="14332" max="14332" width="10" style="1" bestFit="1" customWidth="1"/>
    <col min="14333" max="14576" width="9.140625" style="1"/>
    <col min="14577" max="14577" width="25.42578125" style="1" customWidth="1"/>
    <col min="14578" max="14578" width="54" style="1" customWidth="1"/>
    <col min="14579" max="14579" width="29.85546875" style="1" customWidth="1"/>
    <col min="14580" max="14580" width="16" style="1" customWidth="1"/>
    <col min="14581" max="14581" width="15.7109375" style="1" customWidth="1"/>
    <col min="14582" max="14582" width="14" style="1" customWidth="1"/>
    <col min="14583" max="14583" width="13.85546875" style="1" customWidth="1"/>
    <col min="14584" max="14584" width="14.140625" style="1" customWidth="1"/>
    <col min="14585" max="14585" width="13.5703125" style="1" customWidth="1"/>
    <col min="14586" max="14587" width="9.28515625" style="1" bestFit="1" customWidth="1"/>
    <col min="14588" max="14588" width="10" style="1" bestFit="1" customWidth="1"/>
    <col min="14589" max="14832" width="9.140625" style="1"/>
    <col min="14833" max="14833" width="25.42578125" style="1" customWidth="1"/>
    <col min="14834" max="14834" width="54" style="1" customWidth="1"/>
    <col min="14835" max="14835" width="29.85546875" style="1" customWidth="1"/>
    <col min="14836" max="14836" width="16" style="1" customWidth="1"/>
    <col min="14837" max="14837" width="15.7109375" style="1" customWidth="1"/>
    <col min="14838" max="14838" width="14" style="1" customWidth="1"/>
    <col min="14839" max="14839" width="13.85546875" style="1" customWidth="1"/>
    <col min="14840" max="14840" width="14.140625" style="1" customWidth="1"/>
    <col min="14841" max="14841" width="13.5703125" style="1" customWidth="1"/>
    <col min="14842" max="14843" width="9.28515625" style="1" bestFit="1" customWidth="1"/>
    <col min="14844" max="14844" width="10" style="1" bestFit="1" customWidth="1"/>
    <col min="14845" max="15088" width="9.140625" style="1"/>
    <col min="15089" max="15089" width="25.42578125" style="1" customWidth="1"/>
    <col min="15090" max="15090" width="54" style="1" customWidth="1"/>
    <col min="15091" max="15091" width="29.85546875" style="1" customWidth="1"/>
    <col min="15092" max="15092" width="16" style="1" customWidth="1"/>
    <col min="15093" max="15093" width="15.7109375" style="1" customWidth="1"/>
    <col min="15094" max="15094" width="14" style="1" customWidth="1"/>
    <col min="15095" max="15095" width="13.85546875" style="1" customWidth="1"/>
    <col min="15096" max="15096" width="14.140625" style="1" customWidth="1"/>
    <col min="15097" max="15097" width="13.5703125" style="1" customWidth="1"/>
    <col min="15098" max="15099" width="9.28515625" style="1" bestFit="1" customWidth="1"/>
    <col min="15100" max="15100" width="10" style="1" bestFit="1" customWidth="1"/>
    <col min="15101" max="15344" width="9.140625" style="1"/>
    <col min="15345" max="15345" width="25.42578125" style="1" customWidth="1"/>
    <col min="15346" max="15346" width="54" style="1" customWidth="1"/>
    <col min="15347" max="15347" width="29.85546875" style="1" customWidth="1"/>
    <col min="15348" max="15348" width="16" style="1" customWidth="1"/>
    <col min="15349" max="15349" width="15.7109375" style="1" customWidth="1"/>
    <col min="15350" max="15350" width="14" style="1" customWidth="1"/>
    <col min="15351" max="15351" width="13.85546875" style="1" customWidth="1"/>
    <col min="15352" max="15352" width="14.140625" style="1" customWidth="1"/>
    <col min="15353" max="15353" width="13.5703125" style="1" customWidth="1"/>
    <col min="15354" max="15355" width="9.28515625" style="1" bestFit="1" customWidth="1"/>
    <col min="15356" max="15356" width="10" style="1" bestFit="1" customWidth="1"/>
    <col min="15357" max="15600" width="9.140625" style="1"/>
    <col min="15601" max="15601" width="25.42578125" style="1" customWidth="1"/>
    <col min="15602" max="15602" width="54" style="1" customWidth="1"/>
    <col min="15603" max="15603" width="29.85546875" style="1" customWidth="1"/>
    <col min="15604" max="15604" width="16" style="1" customWidth="1"/>
    <col min="15605" max="15605" width="15.7109375" style="1" customWidth="1"/>
    <col min="15606" max="15606" width="14" style="1" customWidth="1"/>
    <col min="15607" max="15607" width="13.85546875" style="1" customWidth="1"/>
    <col min="15608" max="15608" width="14.140625" style="1" customWidth="1"/>
    <col min="15609" max="15609" width="13.5703125" style="1" customWidth="1"/>
    <col min="15610" max="15611" width="9.28515625" style="1" bestFit="1" customWidth="1"/>
    <col min="15612" max="15612" width="10" style="1" bestFit="1" customWidth="1"/>
    <col min="15613" max="15856" width="9.140625" style="1"/>
    <col min="15857" max="15857" width="25.42578125" style="1" customWidth="1"/>
    <col min="15858" max="15858" width="54" style="1" customWidth="1"/>
    <col min="15859" max="15859" width="29.85546875" style="1" customWidth="1"/>
    <col min="15860" max="15860" width="16" style="1" customWidth="1"/>
    <col min="15861" max="15861" width="15.7109375" style="1" customWidth="1"/>
    <col min="15862" max="15862" width="14" style="1" customWidth="1"/>
    <col min="15863" max="15863" width="13.85546875" style="1" customWidth="1"/>
    <col min="15864" max="15864" width="14.140625" style="1" customWidth="1"/>
    <col min="15865" max="15865" width="13.5703125" style="1" customWidth="1"/>
    <col min="15866" max="15867" width="9.28515625" style="1" bestFit="1" customWidth="1"/>
    <col min="15868" max="15868" width="10" style="1" bestFit="1" customWidth="1"/>
    <col min="15869" max="16112" width="9.140625" style="1"/>
    <col min="16113" max="16113" width="25.42578125" style="1" customWidth="1"/>
    <col min="16114" max="16114" width="54" style="1" customWidth="1"/>
    <col min="16115" max="16115" width="29.85546875" style="1" customWidth="1"/>
    <col min="16116" max="16116" width="16" style="1" customWidth="1"/>
    <col min="16117" max="16117" width="15.7109375" style="1" customWidth="1"/>
    <col min="16118" max="16118" width="14" style="1" customWidth="1"/>
    <col min="16119" max="16119" width="13.85546875" style="1" customWidth="1"/>
    <col min="16120" max="16120" width="14.140625" style="1" customWidth="1"/>
    <col min="16121" max="16121" width="13.5703125" style="1" customWidth="1"/>
    <col min="16122" max="16123" width="9.28515625" style="1" bestFit="1" customWidth="1"/>
    <col min="16124" max="16124" width="10" style="1" bestFit="1" customWidth="1"/>
    <col min="16125" max="16384" width="9.140625" style="1"/>
  </cols>
  <sheetData>
    <row r="1" spans="1:9" ht="50.45" customHeight="1" x14ac:dyDescent="0.25">
      <c r="B1" s="132" t="s">
        <v>276</v>
      </c>
      <c r="C1" s="132"/>
      <c r="D1" s="132"/>
      <c r="E1" s="132"/>
      <c r="F1" s="132"/>
      <c r="G1" s="132"/>
      <c r="H1" s="2"/>
      <c r="I1" s="2"/>
    </row>
    <row r="2" spans="1:9" ht="15" customHeight="1" x14ac:dyDescent="0.25">
      <c r="A2" s="3"/>
      <c r="B2" s="3"/>
      <c r="C2" s="4"/>
      <c r="D2" s="3"/>
      <c r="E2" s="3"/>
      <c r="F2" s="3"/>
      <c r="G2" s="3"/>
      <c r="H2" s="3"/>
      <c r="I2" s="3"/>
    </row>
    <row r="3" spans="1:9" s="9" customFormat="1" ht="15.2" customHeight="1" x14ac:dyDescent="0.25">
      <c r="A3" s="5" t="s">
        <v>56</v>
      </c>
      <c r="B3" s="6" t="s">
        <v>57</v>
      </c>
      <c r="C3" s="7"/>
      <c r="D3" s="8"/>
      <c r="E3" s="8"/>
      <c r="F3" s="8"/>
      <c r="G3" s="8"/>
      <c r="H3" s="8"/>
      <c r="I3" s="8"/>
    </row>
    <row r="4" spans="1:9" s="9" customFormat="1" ht="15.2" customHeight="1" x14ac:dyDescent="0.25">
      <c r="A4" s="5" t="s">
        <v>58</v>
      </c>
      <c r="B4" s="10" t="s">
        <v>59</v>
      </c>
      <c r="C4" s="11"/>
      <c r="D4" s="12"/>
      <c r="E4" s="12"/>
      <c r="F4" s="12"/>
      <c r="G4" s="12"/>
      <c r="H4" s="12"/>
      <c r="I4" s="12"/>
    </row>
    <row r="5" spans="1:9" s="9" customFormat="1" ht="16.5" customHeight="1" x14ac:dyDescent="0.25">
      <c r="A5" s="13" t="s">
        <v>60</v>
      </c>
      <c r="B5" s="14" t="s">
        <v>61</v>
      </c>
      <c r="C5" s="15"/>
      <c r="D5" s="16"/>
      <c r="E5" s="16"/>
      <c r="F5" s="16"/>
      <c r="G5" s="16"/>
      <c r="H5" s="16"/>
      <c r="I5" s="16"/>
    </row>
    <row r="6" spans="1:9" ht="9" customHeight="1" x14ac:dyDescent="0.25">
      <c r="A6" s="17"/>
      <c r="B6" s="18"/>
      <c r="C6" s="19"/>
      <c r="D6" s="18"/>
      <c r="E6" s="18"/>
      <c r="F6" s="18"/>
      <c r="G6" s="18"/>
      <c r="H6" s="18"/>
      <c r="I6" s="18"/>
    </row>
    <row r="7" spans="1:9" ht="39.75" customHeight="1" x14ac:dyDescent="0.25">
      <c r="A7" s="133" t="s">
        <v>62</v>
      </c>
      <c r="B7" s="134"/>
      <c r="C7" s="135" t="s">
        <v>63</v>
      </c>
      <c r="D7" s="135" t="s">
        <v>277</v>
      </c>
      <c r="E7" s="135" t="s">
        <v>278</v>
      </c>
      <c r="F7" s="135" t="s">
        <v>279</v>
      </c>
      <c r="G7" s="133" t="s">
        <v>64</v>
      </c>
      <c r="H7" s="137"/>
      <c r="I7" s="134"/>
    </row>
    <row r="8" spans="1:9" ht="59.25" customHeight="1" x14ac:dyDescent="0.25">
      <c r="A8" s="111" t="s">
        <v>2</v>
      </c>
      <c r="B8" s="20" t="s">
        <v>65</v>
      </c>
      <c r="C8" s="136"/>
      <c r="D8" s="136"/>
      <c r="E8" s="136"/>
      <c r="F8" s="136"/>
      <c r="G8" s="20" t="s">
        <v>280</v>
      </c>
      <c r="H8" s="20" t="s">
        <v>281</v>
      </c>
      <c r="I8" s="20" t="s">
        <v>282</v>
      </c>
    </row>
    <row r="9" spans="1:9" s="9" customFormat="1" ht="15.75" x14ac:dyDescent="0.25">
      <c r="A9" s="21"/>
      <c r="B9" s="22" t="s">
        <v>1</v>
      </c>
      <c r="C9" s="23"/>
      <c r="D9" s="24">
        <f>+D10+D45</f>
        <v>758028.38690799999</v>
      </c>
      <c r="E9" s="24">
        <f>+E10+E45</f>
        <v>635017.82421999995</v>
      </c>
      <c r="F9" s="131">
        <f>+F10+F45</f>
        <v>824455.65206792811</v>
      </c>
      <c r="G9" s="24">
        <f>+G10+G45</f>
        <v>902387.5</v>
      </c>
      <c r="H9" s="24">
        <f>+H10+H45</f>
        <v>938411.9</v>
      </c>
      <c r="I9" s="24">
        <f>+I10+I45</f>
        <v>1014722</v>
      </c>
    </row>
    <row r="10" spans="1:9" s="9" customFormat="1" ht="15.75" x14ac:dyDescent="0.25">
      <c r="A10" s="21"/>
      <c r="B10" s="22" t="s">
        <v>66</v>
      </c>
      <c r="C10" s="23"/>
      <c r="D10" s="24">
        <f>+D11+D22+D27+D32+D40</f>
        <v>676690.59690799995</v>
      </c>
      <c r="E10" s="24">
        <f>+E11+E22+E27+E32+E40+E44+E38</f>
        <v>555357.53622999997</v>
      </c>
      <c r="F10" s="24">
        <f>+F11+F22+F27+F32+F40+F44+F38</f>
        <v>739251.27834792808</v>
      </c>
      <c r="G10" s="24">
        <f>+G11+G22+G27+G32+G40+G44+G38</f>
        <v>812410.5</v>
      </c>
      <c r="H10" s="24">
        <f>+H11+H22+H27+H32+H40</f>
        <v>885515.9</v>
      </c>
      <c r="I10" s="24">
        <f>+I11+I22+I27+I32+I40</f>
        <v>962113</v>
      </c>
    </row>
    <row r="11" spans="1:9" s="9" customFormat="1" ht="15.75" x14ac:dyDescent="0.25">
      <c r="A11" s="21"/>
      <c r="B11" s="25" t="s">
        <v>0</v>
      </c>
      <c r="C11" s="26"/>
      <c r="D11" s="24">
        <f t="shared" ref="D11" si="0">SUM(D12:D18)</f>
        <v>519948.99690799997</v>
      </c>
      <c r="E11" s="24">
        <f>SUM(E12:E21)</f>
        <v>425173.06392999995</v>
      </c>
      <c r="F11" s="24">
        <f>SUM(F12:F21)</f>
        <v>571940.20834792813</v>
      </c>
      <c r="G11" s="24">
        <f>SUM(G12:G21)</f>
        <v>637189</v>
      </c>
      <c r="H11" s="24">
        <f>SUM(H12:H21)</f>
        <v>699014</v>
      </c>
      <c r="I11" s="24">
        <f>SUM(I12:I21)</f>
        <v>768916</v>
      </c>
    </row>
    <row r="12" spans="1:9" ht="77.25" customHeight="1" x14ac:dyDescent="0.25">
      <c r="A12" s="27" t="s">
        <v>67</v>
      </c>
      <c r="B12" s="28" t="s">
        <v>68</v>
      </c>
      <c r="C12" s="29" t="s">
        <v>69</v>
      </c>
      <c r="D12" s="30">
        <v>506073.35</v>
      </c>
      <c r="E12" s="31">
        <v>353382.08292999998</v>
      </c>
      <c r="F12" s="31">
        <v>475273.71359504183</v>
      </c>
      <c r="G12" s="120">
        <v>529839</v>
      </c>
      <c r="H12" s="120">
        <f>581300-386</f>
        <v>580914</v>
      </c>
      <c r="I12" s="120">
        <f>639000-134</f>
        <v>638866</v>
      </c>
    </row>
    <row r="13" spans="1:9" ht="117.75" customHeight="1" x14ac:dyDescent="0.25">
      <c r="A13" s="27" t="s">
        <v>70</v>
      </c>
      <c r="B13" s="28" t="s">
        <v>71</v>
      </c>
      <c r="C13" s="29" t="s">
        <v>69</v>
      </c>
      <c r="D13" s="30">
        <v>1691.0805600000003</v>
      </c>
      <c r="E13" s="31">
        <f>1537.49434+135.38098</f>
        <v>1672.8753199999999</v>
      </c>
      <c r="F13" s="31">
        <v>2252.5251931438697</v>
      </c>
      <c r="G13" s="120">
        <v>2500</v>
      </c>
      <c r="H13" s="120">
        <v>2800</v>
      </c>
      <c r="I13" s="120">
        <v>3100</v>
      </c>
    </row>
    <row r="14" spans="1:9" ht="45" x14ac:dyDescent="0.25">
      <c r="A14" s="27" t="s">
        <v>72</v>
      </c>
      <c r="B14" s="28" t="s">
        <v>73</v>
      </c>
      <c r="C14" s="29" t="s">
        <v>69</v>
      </c>
      <c r="D14" s="30">
        <v>4682.9923200000003</v>
      </c>
      <c r="E14" s="31">
        <v>3049.0793399999998</v>
      </c>
      <c r="F14" s="31">
        <v>4105.582733592174</v>
      </c>
      <c r="G14" s="120">
        <v>4600</v>
      </c>
      <c r="H14" s="120">
        <v>5100</v>
      </c>
      <c r="I14" s="120">
        <v>5600</v>
      </c>
    </row>
    <row r="15" spans="1:9" ht="101.25" customHeight="1" x14ac:dyDescent="0.25">
      <c r="A15" s="27" t="s">
        <v>74</v>
      </c>
      <c r="B15" s="28" t="s">
        <v>75</v>
      </c>
      <c r="C15" s="29" t="s">
        <v>69</v>
      </c>
      <c r="D15" s="31">
        <v>110.68476000000003</v>
      </c>
      <c r="E15" s="31">
        <v>113.02324</v>
      </c>
      <c r="F15" s="31">
        <v>152.18569636782374</v>
      </c>
      <c r="G15" s="120">
        <v>200</v>
      </c>
      <c r="H15" s="120">
        <v>300</v>
      </c>
      <c r="I15" s="120">
        <v>330</v>
      </c>
    </row>
    <row r="16" spans="1:9" ht="111.75" customHeight="1" x14ac:dyDescent="0.25">
      <c r="A16" s="27" t="s">
        <v>76</v>
      </c>
      <c r="B16" s="28" t="s">
        <v>77</v>
      </c>
      <c r="C16" s="29" t="s">
        <v>69</v>
      </c>
      <c r="D16" s="30">
        <v>3336.6320280000004</v>
      </c>
      <c r="E16" s="30">
        <v>2789.2251799999999</v>
      </c>
      <c r="F16" s="31">
        <v>3755.6893285395863</v>
      </c>
      <c r="G16" s="120">
        <v>4200</v>
      </c>
      <c r="H16" s="120">
        <v>4600</v>
      </c>
      <c r="I16" s="120">
        <v>5100</v>
      </c>
    </row>
    <row r="17" spans="1:10" ht="60" x14ac:dyDescent="0.25">
      <c r="A17" s="32" t="s">
        <v>78</v>
      </c>
      <c r="B17" s="33" t="s">
        <v>79</v>
      </c>
      <c r="C17" s="34" t="s">
        <v>69</v>
      </c>
      <c r="D17" s="30">
        <v>3349.0698000000007</v>
      </c>
      <c r="E17" s="30">
        <v>3899.7836299999999</v>
      </c>
      <c r="F17" s="31">
        <v>5251.0553353043979</v>
      </c>
      <c r="G17" s="120">
        <v>5800</v>
      </c>
      <c r="H17" s="120">
        <v>6400</v>
      </c>
      <c r="I17" s="120">
        <v>7100</v>
      </c>
    </row>
    <row r="18" spans="1:10" ht="60" x14ac:dyDescent="0.25">
      <c r="A18" s="32" t="s">
        <v>289</v>
      </c>
      <c r="B18" s="33" t="s">
        <v>80</v>
      </c>
      <c r="C18" s="34" t="s">
        <v>69</v>
      </c>
      <c r="D18" s="30">
        <v>705.18744000000004</v>
      </c>
      <c r="E18" s="30">
        <v>8335.4180500000002</v>
      </c>
      <c r="F18" s="31">
        <v>11223.633302816104</v>
      </c>
      <c r="G18" s="120">
        <v>12500</v>
      </c>
      <c r="H18" s="120">
        <v>13700</v>
      </c>
      <c r="I18" s="120">
        <v>15100</v>
      </c>
    </row>
    <row r="19" spans="1:10" ht="96" customHeight="1" x14ac:dyDescent="0.25">
      <c r="A19" s="32" t="s">
        <v>290</v>
      </c>
      <c r="B19" s="33" t="s">
        <v>330</v>
      </c>
      <c r="C19" s="34" t="s">
        <v>69</v>
      </c>
      <c r="D19" s="30">
        <v>0</v>
      </c>
      <c r="E19" s="30">
        <v>1485.4191000000001</v>
      </c>
      <c r="F19" s="31">
        <v>2000.1155526205584</v>
      </c>
      <c r="G19" s="120">
        <v>2200</v>
      </c>
      <c r="H19" s="120">
        <v>2500</v>
      </c>
      <c r="I19" s="120">
        <v>2750</v>
      </c>
    </row>
    <row r="20" spans="1:10" ht="96" customHeight="1" x14ac:dyDescent="0.25">
      <c r="A20" s="32" t="s">
        <v>291</v>
      </c>
      <c r="B20" s="33" t="s">
        <v>329</v>
      </c>
      <c r="C20" s="34" t="s">
        <v>69</v>
      </c>
      <c r="D20" s="30">
        <v>0</v>
      </c>
      <c r="E20" s="30">
        <v>249.63274000000001</v>
      </c>
      <c r="F20" s="31">
        <v>336.13027173091029</v>
      </c>
      <c r="G20" s="120">
        <v>350</v>
      </c>
      <c r="H20" s="120">
        <v>400</v>
      </c>
      <c r="I20" s="120">
        <v>440</v>
      </c>
    </row>
    <row r="21" spans="1:10" ht="60" x14ac:dyDescent="0.25">
      <c r="A21" s="32" t="s">
        <v>292</v>
      </c>
      <c r="B21" s="33" t="s">
        <v>328</v>
      </c>
      <c r="C21" s="34" t="s">
        <v>69</v>
      </c>
      <c r="D21" s="30">
        <v>0</v>
      </c>
      <c r="E21" s="30">
        <f>50196.12286+0.40154</f>
        <v>50196.524400000002</v>
      </c>
      <c r="F21" s="31">
        <v>67589.577338770818</v>
      </c>
      <c r="G21" s="120">
        <v>75000</v>
      </c>
      <c r="H21" s="120">
        <v>82300</v>
      </c>
      <c r="I21" s="120">
        <v>90530</v>
      </c>
    </row>
    <row r="22" spans="1:10" s="9" customFormat="1" ht="47.25" x14ac:dyDescent="0.25">
      <c r="A22" s="35"/>
      <c r="B22" s="36" t="s">
        <v>3</v>
      </c>
      <c r="C22" s="37"/>
      <c r="D22" s="38">
        <f t="shared" ref="D22:I22" si="1">SUM(D23:D26)</f>
        <v>14356.6</v>
      </c>
      <c r="E22" s="38">
        <f t="shared" si="1"/>
        <v>11781.035</v>
      </c>
      <c r="F22" s="38">
        <f t="shared" si="1"/>
        <v>14356.6</v>
      </c>
      <c r="G22" s="38">
        <f t="shared" si="1"/>
        <v>17473.500000000004</v>
      </c>
      <c r="H22" s="38">
        <f t="shared" si="1"/>
        <v>22987.899999999998</v>
      </c>
      <c r="I22" s="38">
        <f t="shared" si="1"/>
        <v>24468</v>
      </c>
    </row>
    <row r="23" spans="1:10" ht="135" x14ac:dyDescent="0.25">
      <c r="A23" s="39" t="s">
        <v>81</v>
      </c>
      <c r="B23" s="28" t="s">
        <v>331</v>
      </c>
      <c r="C23" s="29" t="s">
        <v>69</v>
      </c>
      <c r="D23" s="30">
        <v>6665.52</v>
      </c>
      <c r="E23" s="30">
        <v>5977.0470400000004</v>
      </c>
      <c r="F23" s="31">
        <v>6665.52</v>
      </c>
      <c r="G23" s="31">
        <v>9143.33</v>
      </c>
      <c r="H23" s="31">
        <v>12013.9</v>
      </c>
      <c r="I23" s="31">
        <v>12767.3</v>
      </c>
    </row>
    <row r="24" spans="1:10" ht="150" x14ac:dyDescent="0.25">
      <c r="A24" s="39" t="s">
        <v>82</v>
      </c>
      <c r="B24" s="28" t="s">
        <v>332</v>
      </c>
      <c r="C24" s="29" t="s">
        <v>69</v>
      </c>
      <c r="D24" s="30">
        <v>48.14</v>
      </c>
      <c r="E24" s="30">
        <v>34.736310000000003</v>
      </c>
      <c r="F24" s="31">
        <v>48.14</v>
      </c>
      <c r="G24" s="31">
        <v>44.67</v>
      </c>
      <c r="H24" s="31">
        <v>58.57</v>
      </c>
      <c r="I24" s="31">
        <v>62.19</v>
      </c>
    </row>
    <row r="25" spans="1:10" ht="135" x14ac:dyDescent="0.25">
      <c r="A25" s="39" t="s">
        <v>83</v>
      </c>
      <c r="B25" s="28" t="s">
        <v>84</v>
      </c>
      <c r="C25" s="29" t="s">
        <v>69</v>
      </c>
      <c r="D25" s="30">
        <v>8695.7900000000009</v>
      </c>
      <c r="E25" s="30">
        <v>6363.9838099999997</v>
      </c>
      <c r="F25" s="31">
        <v>8695.7900000000009</v>
      </c>
      <c r="G25" s="31">
        <v>8844.1200000000008</v>
      </c>
      <c r="H25" s="31">
        <v>11620.01</v>
      </c>
      <c r="I25" s="31">
        <v>12357.84</v>
      </c>
    </row>
    <row r="26" spans="1:10" ht="135" x14ac:dyDescent="0.25">
      <c r="A26" s="39" t="s">
        <v>85</v>
      </c>
      <c r="B26" s="28" t="s">
        <v>86</v>
      </c>
      <c r="C26" s="29" t="s">
        <v>69</v>
      </c>
      <c r="D26" s="30">
        <v>-1052.8499999999999</v>
      </c>
      <c r="E26" s="30">
        <v>-594.73216000000002</v>
      </c>
      <c r="F26" s="31">
        <v>-1052.8499999999999</v>
      </c>
      <c r="G26" s="31">
        <v>-558.62</v>
      </c>
      <c r="H26" s="31">
        <v>-704.58</v>
      </c>
      <c r="I26" s="31">
        <v>-719.33</v>
      </c>
    </row>
    <row r="27" spans="1:10" ht="30" x14ac:dyDescent="0.25">
      <c r="A27" s="41"/>
      <c r="B27" s="42" t="s">
        <v>4</v>
      </c>
      <c r="C27" s="29" t="s">
        <v>69</v>
      </c>
      <c r="D27" s="38">
        <f t="shared" ref="D27:I27" si="2">SUM(D28:D31)</f>
        <v>32973</v>
      </c>
      <c r="E27" s="38">
        <f t="shared" si="2"/>
        <v>28554.331979999999</v>
      </c>
      <c r="F27" s="38">
        <f t="shared" si="2"/>
        <v>28685.47</v>
      </c>
      <c r="G27" s="38">
        <f t="shared" si="2"/>
        <v>31022</v>
      </c>
      <c r="H27" s="38">
        <f t="shared" si="2"/>
        <v>34503</v>
      </c>
      <c r="I27" s="38">
        <f t="shared" si="2"/>
        <v>37382</v>
      </c>
    </row>
    <row r="28" spans="1:10" ht="44.25" customHeight="1" x14ac:dyDescent="0.25">
      <c r="A28" s="27" t="s">
        <v>87</v>
      </c>
      <c r="B28" s="28" t="s">
        <v>88</v>
      </c>
      <c r="C28" s="29" t="s">
        <v>69</v>
      </c>
      <c r="D28" s="30">
        <v>10490</v>
      </c>
      <c r="E28" s="31">
        <v>9059.8011900000001</v>
      </c>
      <c r="F28" s="120">
        <v>9100</v>
      </c>
      <c r="G28" s="120">
        <v>10000</v>
      </c>
      <c r="H28" s="120">
        <v>11200</v>
      </c>
      <c r="I28" s="120">
        <v>12290</v>
      </c>
      <c r="J28" s="40"/>
    </row>
    <row r="29" spans="1:10" ht="44.25" customHeight="1" x14ac:dyDescent="0.25">
      <c r="A29" s="27" t="s">
        <v>89</v>
      </c>
      <c r="B29" s="28" t="s">
        <v>90</v>
      </c>
      <c r="C29" s="29" t="s">
        <v>69</v>
      </c>
      <c r="D29" s="31">
        <v>4500</v>
      </c>
      <c r="E29" s="31">
        <v>4448.6311400000004</v>
      </c>
      <c r="F29" s="120">
        <v>4400</v>
      </c>
      <c r="G29" s="120">
        <v>4722</v>
      </c>
      <c r="H29" s="120">
        <v>5589</v>
      </c>
      <c r="I29" s="120">
        <v>6059</v>
      </c>
    </row>
    <row r="30" spans="1:10" ht="44.25" customHeight="1" x14ac:dyDescent="0.25">
      <c r="A30" s="27" t="s">
        <v>91</v>
      </c>
      <c r="B30" s="28" t="s">
        <v>92</v>
      </c>
      <c r="C30" s="29" t="s">
        <v>69</v>
      </c>
      <c r="D30" s="31">
        <v>0</v>
      </c>
      <c r="E30" s="31">
        <v>39.806750000000001</v>
      </c>
      <c r="F30" s="120">
        <v>35.47</v>
      </c>
      <c r="G30" s="120">
        <v>0</v>
      </c>
      <c r="H30" s="120">
        <v>0</v>
      </c>
      <c r="I30" s="120">
        <v>0</v>
      </c>
    </row>
    <row r="31" spans="1:10" ht="45" x14ac:dyDescent="0.25">
      <c r="A31" s="27" t="s">
        <v>93</v>
      </c>
      <c r="B31" s="28" t="s">
        <v>94</v>
      </c>
      <c r="C31" s="29" t="s">
        <v>69</v>
      </c>
      <c r="D31" s="30">
        <v>17983</v>
      </c>
      <c r="E31" s="30">
        <v>15006.0929</v>
      </c>
      <c r="F31" s="120">
        <v>15150</v>
      </c>
      <c r="G31" s="120">
        <v>16300</v>
      </c>
      <c r="H31" s="120">
        <v>17714</v>
      </c>
      <c r="I31" s="120">
        <v>19033</v>
      </c>
    </row>
    <row r="32" spans="1:10" s="9" customFormat="1" ht="15.75" x14ac:dyDescent="0.25">
      <c r="A32" s="43"/>
      <c r="B32" s="36" t="s">
        <v>5</v>
      </c>
      <c r="C32" s="37"/>
      <c r="D32" s="38">
        <f t="shared" ref="D32:I32" si="3">+D33+D35</f>
        <v>97342</v>
      </c>
      <c r="E32" s="38">
        <f t="shared" si="3"/>
        <v>65565.784680000012</v>
      </c>
      <c r="F32" s="38">
        <f t="shared" si="3"/>
        <v>97498</v>
      </c>
      <c r="G32" s="38">
        <f t="shared" si="3"/>
        <v>99666</v>
      </c>
      <c r="H32" s="38">
        <f t="shared" si="3"/>
        <v>101466</v>
      </c>
      <c r="I32" s="38">
        <f t="shared" si="3"/>
        <v>103308</v>
      </c>
    </row>
    <row r="33" spans="1:9" s="9" customFormat="1" ht="15.75" x14ac:dyDescent="0.25">
      <c r="A33" s="44"/>
      <c r="B33" s="45" t="s">
        <v>95</v>
      </c>
      <c r="C33" s="46"/>
      <c r="D33" s="24">
        <f t="shared" ref="D33:I33" si="4">D34</f>
        <v>45990</v>
      </c>
      <c r="E33" s="24">
        <f t="shared" si="4"/>
        <v>20045.954870000001</v>
      </c>
      <c r="F33" s="24">
        <f t="shared" si="4"/>
        <v>46074</v>
      </c>
      <c r="G33" s="24">
        <f t="shared" si="4"/>
        <v>47318</v>
      </c>
      <c r="H33" s="24">
        <f t="shared" si="4"/>
        <v>48595</v>
      </c>
      <c r="I33" s="24">
        <f t="shared" si="4"/>
        <v>49907</v>
      </c>
    </row>
    <row r="34" spans="1:9" ht="45" x14ac:dyDescent="0.25">
      <c r="A34" s="27" t="s">
        <v>96</v>
      </c>
      <c r="B34" s="28" t="s">
        <v>6</v>
      </c>
      <c r="C34" s="29" t="s">
        <v>69</v>
      </c>
      <c r="D34" s="31">
        <v>45990</v>
      </c>
      <c r="E34" s="30">
        <v>20045.954870000001</v>
      </c>
      <c r="F34" s="31">
        <v>46074</v>
      </c>
      <c r="G34" s="31">
        <v>47318</v>
      </c>
      <c r="H34" s="31">
        <v>48595</v>
      </c>
      <c r="I34" s="31">
        <v>49907</v>
      </c>
    </row>
    <row r="35" spans="1:9" s="9" customFormat="1" ht="15.75" x14ac:dyDescent="0.25">
      <c r="A35" s="43"/>
      <c r="B35" s="36" t="s">
        <v>97</v>
      </c>
      <c r="C35" s="37"/>
      <c r="D35" s="38">
        <f t="shared" ref="D35:I35" si="5">+D36+D37</f>
        <v>51352</v>
      </c>
      <c r="E35" s="38">
        <f t="shared" si="5"/>
        <v>45519.829810000003</v>
      </c>
      <c r="F35" s="38">
        <f t="shared" si="5"/>
        <v>51424</v>
      </c>
      <c r="G35" s="38">
        <f t="shared" si="5"/>
        <v>52348</v>
      </c>
      <c r="H35" s="38">
        <f t="shared" si="5"/>
        <v>52871</v>
      </c>
      <c r="I35" s="38">
        <f t="shared" si="5"/>
        <v>53401</v>
      </c>
    </row>
    <row r="36" spans="1:9" ht="45" x14ac:dyDescent="0.25">
      <c r="A36" s="27" t="s">
        <v>98</v>
      </c>
      <c r="B36" s="28" t="s">
        <v>99</v>
      </c>
      <c r="C36" s="29" t="s">
        <v>69</v>
      </c>
      <c r="D36" s="31">
        <v>42352</v>
      </c>
      <c r="E36" s="31">
        <v>41060.523430000001</v>
      </c>
      <c r="F36" s="31">
        <v>41008</v>
      </c>
      <c r="G36" s="31">
        <v>41828</v>
      </c>
      <c r="H36" s="31">
        <v>42246</v>
      </c>
      <c r="I36" s="31">
        <v>42669</v>
      </c>
    </row>
    <row r="37" spans="1:9" ht="45" x14ac:dyDescent="0.25">
      <c r="A37" s="32" t="s">
        <v>100</v>
      </c>
      <c r="B37" s="47" t="s">
        <v>101</v>
      </c>
      <c r="C37" s="29" t="s">
        <v>69</v>
      </c>
      <c r="D37" s="31">
        <v>9000</v>
      </c>
      <c r="E37" s="31">
        <v>4459.30638</v>
      </c>
      <c r="F37" s="31">
        <v>10416</v>
      </c>
      <c r="G37" s="31">
        <v>10520</v>
      </c>
      <c r="H37" s="31">
        <v>10625</v>
      </c>
      <c r="I37" s="31">
        <v>10732</v>
      </c>
    </row>
    <row r="38" spans="1:9" ht="42.75" x14ac:dyDescent="0.25">
      <c r="A38" s="32"/>
      <c r="B38" s="48" t="s">
        <v>102</v>
      </c>
      <c r="C38" s="29"/>
      <c r="D38" s="49">
        <f t="shared" ref="D38:I38" si="6">D39</f>
        <v>0</v>
      </c>
      <c r="E38" s="49">
        <f t="shared" si="6"/>
        <v>187.92</v>
      </c>
      <c r="F38" s="129">
        <f t="shared" si="6"/>
        <v>188</v>
      </c>
      <c r="G38" s="49">
        <f t="shared" si="6"/>
        <v>0</v>
      </c>
      <c r="H38" s="49">
        <f t="shared" si="6"/>
        <v>0</v>
      </c>
      <c r="I38" s="49">
        <f t="shared" si="6"/>
        <v>0</v>
      </c>
    </row>
    <row r="39" spans="1:9" ht="60" x14ac:dyDescent="0.25">
      <c r="A39" s="32" t="s">
        <v>103</v>
      </c>
      <c r="B39" s="47" t="s">
        <v>104</v>
      </c>
      <c r="C39" s="29" t="s">
        <v>69</v>
      </c>
      <c r="D39" s="31">
        <v>0</v>
      </c>
      <c r="E39" s="31">
        <v>187.92</v>
      </c>
      <c r="F39" s="120">
        <v>188</v>
      </c>
      <c r="G39" s="31">
        <v>0</v>
      </c>
      <c r="H39" s="31">
        <v>0</v>
      </c>
      <c r="I39" s="31">
        <v>0</v>
      </c>
    </row>
    <row r="40" spans="1:9" s="9" customFormat="1" ht="15.75" x14ac:dyDescent="0.25">
      <c r="A40" s="50"/>
      <c r="B40" s="51" t="s">
        <v>7</v>
      </c>
      <c r="C40" s="37"/>
      <c r="D40" s="38">
        <f>+D41+D42+D43</f>
        <v>12070</v>
      </c>
      <c r="E40" s="38">
        <f>+E41+E42+E43</f>
        <v>24095.40064</v>
      </c>
      <c r="F40" s="38">
        <f>+F41+F42+F43</f>
        <v>26583</v>
      </c>
      <c r="G40" s="38">
        <f>+G41+G42+G43</f>
        <v>27060</v>
      </c>
      <c r="H40" s="38">
        <f>+H41+H42+H43</f>
        <v>27545</v>
      </c>
      <c r="I40" s="38">
        <f>+I41+I42+I43</f>
        <v>28039</v>
      </c>
    </row>
    <row r="41" spans="1:9" ht="45" x14ac:dyDescent="0.25">
      <c r="A41" s="52" t="s">
        <v>105</v>
      </c>
      <c r="B41" s="28" t="s">
        <v>106</v>
      </c>
      <c r="C41" s="29" t="s">
        <v>69</v>
      </c>
      <c r="D41" s="30">
        <v>12040</v>
      </c>
      <c r="E41" s="30">
        <v>24065.40064</v>
      </c>
      <c r="F41" s="31">
        <v>26583</v>
      </c>
      <c r="G41" s="120">
        <v>27060</v>
      </c>
      <c r="H41" s="120">
        <v>27545</v>
      </c>
      <c r="I41" s="120">
        <v>28039</v>
      </c>
    </row>
    <row r="42" spans="1:9" s="64" customFormat="1" ht="30" x14ac:dyDescent="0.25">
      <c r="A42" s="32" t="s">
        <v>107</v>
      </c>
      <c r="B42" s="53" t="s">
        <v>8</v>
      </c>
      <c r="C42" s="29" t="s">
        <v>108</v>
      </c>
      <c r="D42" s="120">
        <v>20</v>
      </c>
      <c r="E42" s="120">
        <v>30</v>
      </c>
      <c r="F42" s="120">
        <v>0</v>
      </c>
      <c r="G42" s="120">
        <v>0</v>
      </c>
      <c r="H42" s="120">
        <v>0</v>
      </c>
      <c r="I42" s="120">
        <v>0</v>
      </c>
    </row>
    <row r="43" spans="1:9" s="64" customFormat="1" ht="89.25" customHeight="1" x14ac:dyDescent="0.25">
      <c r="A43" s="52" t="s">
        <v>109</v>
      </c>
      <c r="B43" s="28" t="s">
        <v>39</v>
      </c>
      <c r="C43" s="29" t="s">
        <v>110</v>
      </c>
      <c r="D43" s="120">
        <v>10</v>
      </c>
      <c r="E43" s="120">
        <v>0</v>
      </c>
      <c r="F43" s="120">
        <v>0</v>
      </c>
      <c r="G43" s="120">
        <v>0</v>
      </c>
      <c r="H43" s="120">
        <v>0</v>
      </c>
      <c r="I43" s="120">
        <v>0</v>
      </c>
    </row>
    <row r="44" spans="1:9" s="139" customFormat="1" ht="47.25" x14ac:dyDescent="0.25">
      <c r="A44" s="43"/>
      <c r="B44" s="36" t="s">
        <v>111</v>
      </c>
      <c r="C44" s="37"/>
      <c r="D44" s="138">
        <v>0</v>
      </c>
      <c r="E44" s="138">
        <v>0</v>
      </c>
      <c r="F44" s="138">
        <v>0</v>
      </c>
      <c r="G44" s="138">
        <v>0</v>
      </c>
      <c r="H44" s="138">
        <v>0</v>
      </c>
      <c r="I44" s="138">
        <v>0</v>
      </c>
    </row>
    <row r="45" spans="1:9" s="9" customFormat="1" ht="24.75" customHeight="1" x14ac:dyDescent="0.25">
      <c r="A45" s="54"/>
      <c r="B45" s="36" t="s">
        <v>112</v>
      </c>
      <c r="C45" s="55"/>
      <c r="D45" s="49">
        <f t="shared" ref="D45:I45" si="7">+D46+D57+D61+D66+D71+D113</f>
        <v>81337.789999999994</v>
      </c>
      <c r="E45" s="49">
        <f t="shared" si="7"/>
        <v>79660.287989999997</v>
      </c>
      <c r="F45" s="49">
        <f t="shared" si="7"/>
        <v>85204.373720000003</v>
      </c>
      <c r="G45" s="49">
        <f t="shared" si="7"/>
        <v>89977</v>
      </c>
      <c r="H45" s="49">
        <f t="shared" si="7"/>
        <v>52896</v>
      </c>
      <c r="I45" s="49">
        <f t="shared" si="7"/>
        <v>52609</v>
      </c>
    </row>
    <row r="46" spans="1:9" s="9" customFormat="1" ht="63.75" customHeight="1" x14ac:dyDescent="0.25">
      <c r="A46" s="43"/>
      <c r="B46" s="36" t="s">
        <v>9</v>
      </c>
      <c r="C46" s="37"/>
      <c r="D46" s="38">
        <f>SUM(D47:D55)</f>
        <v>65341</v>
      </c>
      <c r="E46" s="38">
        <f>SUM(E47:E56)</f>
        <v>61116.427859999996</v>
      </c>
      <c r="F46" s="38">
        <f>SUM(F47:F56)</f>
        <v>64435</v>
      </c>
      <c r="G46" s="38">
        <f>SUM(G47:G55)</f>
        <v>77106</v>
      </c>
      <c r="H46" s="38">
        <f>SUM(H47:H55)</f>
        <v>42125</v>
      </c>
      <c r="I46" s="38">
        <f>SUM(I47:I55)</f>
        <v>42175</v>
      </c>
    </row>
    <row r="47" spans="1:9" ht="90.75" customHeight="1" x14ac:dyDescent="0.25">
      <c r="A47" s="27" t="s">
        <v>113</v>
      </c>
      <c r="B47" s="28" t="s">
        <v>10</v>
      </c>
      <c r="C47" s="29" t="s">
        <v>114</v>
      </c>
      <c r="D47" s="30">
        <v>25100</v>
      </c>
      <c r="E47" s="30">
        <v>22661.411390000001</v>
      </c>
      <c r="F47" s="31">
        <v>25100</v>
      </c>
      <c r="G47" s="31">
        <v>25100</v>
      </c>
      <c r="H47" s="31">
        <v>24000</v>
      </c>
      <c r="I47" s="31">
        <v>24000</v>
      </c>
    </row>
    <row r="48" spans="1:9" ht="81.75" customHeight="1" x14ac:dyDescent="0.25">
      <c r="A48" s="27" t="s">
        <v>115</v>
      </c>
      <c r="B48" s="28" t="s">
        <v>11</v>
      </c>
      <c r="C48" s="29" t="s">
        <v>114</v>
      </c>
      <c r="D48" s="31">
        <v>8500</v>
      </c>
      <c r="E48" s="30">
        <v>8708.5698799999991</v>
      </c>
      <c r="F48" s="31">
        <v>8500</v>
      </c>
      <c r="G48" s="31">
        <v>8500</v>
      </c>
      <c r="H48" s="31">
        <v>8500</v>
      </c>
      <c r="I48" s="31">
        <v>8500</v>
      </c>
    </row>
    <row r="49" spans="1:9" ht="117" customHeight="1" x14ac:dyDescent="0.25">
      <c r="A49" s="27" t="s">
        <v>116</v>
      </c>
      <c r="B49" s="28" t="s">
        <v>117</v>
      </c>
      <c r="C49" s="29" t="s">
        <v>114</v>
      </c>
      <c r="D49" s="31">
        <v>0</v>
      </c>
      <c r="E49" s="30">
        <v>1.2699999999999999E-2</v>
      </c>
      <c r="F49" s="30">
        <v>0</v>
      </c>
      <c r="G49" s="31">
        <v>0</v>
      </c>
      <c r="H49" s="31">
        <v>0</v>
      </c>
      <c r="I49" s="31">
        <v>0</v>
      </c>
    </row>
    <row r="50" spans="1:9" ht="75" x14ac:dyDescent="0.25">
      <c r="A50" s="27" t="s">
        <v>118</v>
      </c>
      <c r="B50" s="28" t="s">
        <v>12</v>
      </c>
      <c r="C50" s="29" t="s">
        <v>57</v>
      </c>
      <c r="D50" s="56">
        <v>76</v>
      </c>
      <c r="E50" s="56">
        <v>9.5109300000000001</v>
      </c>
      <c r="F50" s="57">
        <v>76</v>
      </c>
      <c r="G50" s="57">
        <v>0</v>
      </c>
      <c r="H50" s="57">
        <v>0</v>
      </c>
      <c r="I50" s="57">
        <v>0</v>
      </c>
    </row>
    <row r="51" spans="1:9" ht="45" x14ac:dyDescent="0.25">
      <c r="A51" s="27" t="s">
        <v>119</v>
      </c>
      <c r="B51" s="28" t="s">
        <v>13</v>
      </c>
      <c r="C51" s="58" t="s">
        <v>114</v>
      </c>
      <c r="D51" s="59">
        <v>4900</v>
      </c>
      <c r="E51" s="60">
        <v>3051.26278</v>
      </c>
      <c r="F51" s="59">
        <v>3630</v>
      </c>
      <c r="G51" s="59">
        <v>2100</v>
      </c>
      <c r="H51" s="59">
        <v>2100</v>
      </c>
      <c r="I51" s="59">
        <v>2100</v>
      </c>
    </row>
    <row r="52" spans="1:9" s="64" customFormat="1" ht="102" customHeight="1" x14ac:dyDescent="0.25">
      <c r="A52" s="27" t="s">
        <v>120</v>
      </c>
      <c r="B52" s="28" t="s">
        <v>14</v>
      </c>
      <c r="C52" s="29" t="s">
        <v>110</v>
      </c>
      <c r="D52" s="63">
        <v>20000</v>
      </c>
      <c r="E52" s="63">
        <v>20000</v>
      </c>
      <c r="F52" s="63">
        <v>20000</v>
      </c>
      <c r="G52" s="31">
        <v>33981</v>
      </c>
      <c r="H52" s="31">
        <v>0</v>
      </c>
      <c r="I52" s="31">
        <v>0</v>
      </c>
    </row>
    <row r="53" spans="1:9" ht="105" x14ac:dyDescent="0.25">
      <c r="A53" s="27" t="s">
        <v>121</v>
      </c>
      <c r="B53" s="28" t="s">
        <v>15</v>
      </c>
      <c r="C53" s="29" t="s">
        <v>110</v>
      </c>
      <c r="D53" s="31">
        <v>5405</v>
      </c>
      <c r="E53" s="30">
        <v>5107.51764</v>
      </c>
      <c r="F53" s="31">
        <f>5405-165</f>
        <v>5240</v>
      </c>
      <c r="G53" s="31">
        <v>5600</v>
      </c>
      <c r="H53" s="31">
        <v>5700</v>
      </c>
      <c r="I53" s="31">
        <v>5750</v>
      </c>
    </row>
    <row r="54" spans="1:9" ht="90" x14ac:dyDescent="0.25">
      <c r="A54" s="27" t="s">
        <v>122</v>
      </c>
      <c r="B54" s="28" t="s">
        <v>14</v>
      </c>
      <c r="C54" s="29" t="s">
        <v>114</v>
      </c>
      <c r="D54" s="31">
        <v>0</v>
      </c>
      <c r="E54" s="30">
        <v>3.8144900000000002</v>
      </c>
      <c r="F54" s="31">
        <v>5</v>
      </c>
      <c r="G54" s="31">
        <v>0</v>
      </c>
      <c r="H54" s="31">
        <v>0</v>
      </c>
      <c r="I54" s="31">
        <v>0</v>
      </c>
    </row>
    <row r="55" spans="1:9" ht="90" x14ac:dyDescent="0.25">
      <c r="A55" s="27" t="s">
        <v>123</v>
      </c>
      <c r="B55" s="28" t="s">
        <v>124</v>
      </c>
      <c r="C55" s="29" t="s">
        <v>114</v>
      </c>
      <c r="D55" s="31">
        <v>1360</v>
      </c>
      <c r="E55" s="30">
        <v>1414.60805</v>
      </c>
      <c r="F55" s="31">
        <f>1800-76</f>
        <v>1724</v>
      </c>
      <c r="G55" s="31">
        <v>1825</v>
      </c>
      <c r="H55" s="31">
        <v>1825</v>
      </c>
      <c r="I55" s="31">
        <v>1825</v>
      </c>
    </row>
    <row r="56" spans="1:9" ht="120" x14ac:dyDescent="0.25">
      <c r="A56" s="27" t="s">
        <v>294</v>
      </c>
      <c r="B56" s="28" t="s">
        <v>293</v>
      </c>
      <c r="C56" s="29" t="s">
        <v>114</v>
      </c>
      <c r="D56" s="31">
        <v>0</v>
      </c>
      <c r="E56" s="30">
        <v>159.72</v>
      </c>
      <c r="F56" s="31">
        <v>160</v>
      </c>
      <c r="G56" s="31">
        <v>0</v>
      </c>
      <c r="H56" s="31">
        <v>0</v>
      </c>
      <c r="I56" s="31">
        <v>0</v>
      </c>
    </row>
    <row r="57" spans="1:9" s="9" customFormat="1" ht="31.5" x14ac:dyDescent="0.25">
      <c r="A57" s="43"/>
      <c r="B57" s="36" t="s">
        <v>16</v>
      </c>
      <c r="C57" s="37"/>
      <c r="D57" s="38">
        <f>+D58+D59+D60</f>
        <v>769.79</v>
      </c>
      <c r="E57" s="38">
        <f>+E58+E59+E60</f>
        <v>1848.57529</v>
      </c>
      <c r="F57" s="38">
        <f t="shared" ref="F57:I57" si="8">+F58+F59+F60</f>
        <v>1848.5</v>
      </c>
      <c r="G57" s="38">
        <f t="shared" si="8"/>
        <v>0</v>
      </c>
      <c r="H57" s="38">
        <f t="shared" si="8"/>
        <v>0</v>
      </c>
      <c r="I57" s="38">
        <f t="shared" si="8"/>
        <v>0</v>
      </c>
    </row>
    <row r="58" spans="1:9" ht="60" x14ac:dyDescent="0.25">
      <c r="A58" s="27" t="s">
        <v>125</v>
      </c>
      <c r="B58" s="28" t="s">
        <v>126</v>
      </c>
      <c r="C58" s="29" t="s">
        <v>127</v>
      </c>
      <c r="D58" s="31">
        <v>69.790000000000006</v>
      </c>
      <c r="E58" s="31">
        <v>686.60235</v>
      </c>
      <c r="F58" s="31">
        <v>686.6</v>
      </c>
      <c r="G58" s="31">
        <v>0</v>
      </c>
      <c r="H58" s="31">
        <v>0</v>
      </c>
      <c r="I58" s="31">
        <v>0</v>
      </c>
    </row>
    <row r="59" spans="1:9" ht="60" x14ac:dyDescent="0.25">
      <c r="A59" s="27" t="s">
        <v>128</v>
      </c>
      <c r="B59" s="28" t="s">
        <v>129</v>
      </c>
      <c r="C59" s="29" t="s">
        <v>127</v>
      </c>
      <c r="D59" s="31">
        <v>0</v>
      </c>
      <c r="E59" s="31">
        <v>395.16401999999999</v>
      </c>
      <c r="F59" s="31">
        <v>395.1</v>
      </c>
      <c r="G59" s="31">
        <v>0</v>
      </c>
      <c r="H59" s="31">
        <v>0</v>
      </c>
      <c r="I59" s="31">
        <v>0</v>
      </c>
    </row>
    <row r="60" spans="1:9" ht="60" x14ac:dyDescent="0.25">
      <c r="A60" s="27" t="s">
        <v>130</v>
      </c>
      <c r="B60" s="28" t="s">
        <v>131</v>
      </c>
      <c r="C60" s="29" t="s">
        <v>127</v>
      </c>
      <c r="D60" s="31">
        <v>700</v>
      </c>
      <c r="E60" s="30">
        <v>766.80891999999994</v>
      </c>
      <c r="F60" s="130">
        <f>766.8</f>
        <v>766.8</v>
      </c>
      <c r="G60" s="31">
        <v>0</v>
      </c>
      <c r="H60" s="31">
        <v>0</v>
      </c>
      <c r="I60" s="31">
        <v>0</v>
      </c>
    </row>
    <row r="61" spans="1:9" s="9" customFormat="1" ht="31.5" x14ac:dyDescent="0.25">
      <c r="A61" s="43"/>
      <c r="B61" s="36" t="s">
        <v>132</v>
      </c>
      <c r="C61" s="37"/>
      <c r="D61" s="38">
        <f>SUM(D62:D65)</f>
        <v>137</v>
      </c>
      <c r="E61" s="38">
        <f t="shared" ref="E61:I61" si="9">SUM(E62:E65)</f>
        <v>352.58013</v>
      </c>
      <c r="F61" s="38">
        <f t="shared" si="9"/>
        <v>350.3</v>
      </c>
      <c r="G61" s="38">
        <f t="shared" si="9"/>
        <v>300</v>
      </c>
      <c r="H61" s="38">
        <f t="shared" si="9"/>
        <v>300</v>
      </c>
      <c r="I61" s="38">
        <f t="shared" si="9"/>
        <v>300</v>
      </c>
    </row>
    <row r="62" spans="1:9" ht="30" x14ac:dyDescent="0.25">
      <c r="A62" s="27" t="s">
        <v>295</v>
      </c>
      <c r="B62" s="28" t="s">
        <v>133</v>
      </c>
      <c r="C62" s="29" t="s">
        <v>108</v>
      </c>
      <c r="D62" s="31">
        <v>81</v>
      </c>
      <c r="E62" s="31">
        <v>13.2</v>
      </c>
      <c r="F62" s="120">
        <v>15</v>
      </c>
      <c r="G62" s="31">
        <v>0</v>
      </c>
      <c r="H62" s="31">
        <v>0</v>
      </c>
      <c r="I62" s="31">
        <v>0</v>
      </c>
    </row>
    <row r="63" spans="1:9" ht="60" x14ac:dyDescent="0.25">
      <c r="A63" s="27" t="s">
        <v>296</v>
      </c>
      <c r="B63" s="28" t="s">
        <v>133</v>
      </c>
      <c r="C63" s="29" t="s">
        <v>110</v>
      </c>
      <c r="D63" s="31">
        <v>0</v>
      </c>
      <c r="E63" s="31">
        <v>290.31704999999999</v>
      </c>
      <c r="F63" s="120">
        <v>290.3</v>
      </c>
      <c r="G63" s="31">
        <v>300</v>
      </c>
      <c r="H63" s="31">
        <v>300</v>
      </c>
      <c r="I63" s="31">
        <v>300</v>
      </c>
    </row>
    <row r="64" spans="1:9" ht="35.25" customHeight="1" x14ac:dyDescent="0.25">
      <c r="A64" s="27" t="s">
        <v>135</v>
      </c>
      <c r="B64" s="28" t="s">
        <v>44</v>
      </c>
      <c r="C64" s="29" t="s">
        <v>57</v>
      </c>
      <c r="D64" s="31">
        <v>0</v>
      </c>
      <c r="E64" s="31">
        <v>5.7429100000000002</v>
      </c>
      <c r="F64" s="120">
        <v>0</v>
      </c>
      <c r="G64" s="31">
        <v>0</v>
      </c>
      <c r="H64" s="31">
        <v>0</v>
      </c>
      <c r="I64" s="31">
        <v>0</v>
      </c>
    </row>
    <row r="65" spans="1:9" ht="45" x14ac:dyDescent="0.25">
      <c r="A65" s="27" t="s">
        <v>136</v>
      </c>
      <c r="B65" s="28" t="s">
        <v>17</v>
      </c>
      <c r="C65" s="29" t="s">
        <v>57</v>
      </c>
      <c r="D65" s="31">
        <v>56</v>
      </c>
      <c r="E65" s="30">
        <v>43.320169999999997</v>
      </c>
      <c r="F65" s="120">
        <v>45</v>
      </c>
      <c r="G65" s="31">
        <v>0</v>
      </c>
      <c r="H65" s="31">
        <v>0</v>
      </c>
      <c r="I65" s="31">
        <v>0</v>
      </c>
    </row>
    <row r="66" spans="1:9" s="9" customFormat="1" ht="31.5" x14ac:dyDescent="0.25">
      <c r="A66" s="43"/>
      <c r="B66" s="36" t="s">
        <v>18</v>
      </c>
      <c r="C66" s="37"/>
      <c r="D66" s="38">
        <f t="shared" ref="D66:I66" si="10">+D67+D69+D70+D68</f>
        <v>10390</v>
      </c>
      <c r="E66" s="38">
        <f>+E67+E69+E70+E68</f>
        <v>13407.59153</v>
      </c>
      <c r="F66" s="38">
        <f t="shared" si="10"/>
        <v>15645</v>
      </c>
      <c r="G66" s="38">
        <f t="shared" si="10"/>
        <v>10071</v>
      </c>
      <c r="H66" s="38">
        <f t="shared" si="10"/>
        <v>7971</v>
      </c>
      <c r="I66" s="38">
        <f t="shared" si="10"/>
        <v>7634</v>
      </c>
    </row>
    <row r="67" spans="1:9" ht="90" x14ac:dyDescent="0.25">
      <c r="A67" s="27" t="s">
        <v>137</v>
      </c>
      <c r="B67" s="28" t="s">
        <v>138</v>
      </c>
      <c r="C67" s="29" t="s">
        <v>114</v>
      </c>
      <c r="D67" s="30">
        <v>5090</v>
      </c>
      <c r="E67" s="30">
        <v>3820.1439799999998</v>
      </c>
      <c r="F67" s="120">
        <v>5090</v>
      </c>
      <c r="G67" s="120">
        <v>5071</v>
      </c>
      <c r="H67" s="120">
        <v>4671</v>
      </c>
      <c r="I67" s="120">
        <v>4334</v>
      </c>
    </row>
    <row r="68" spans="1:9" ht="54.75" customHeight="1" x14ac:dyDescent="0.25">
      <c r="A68" s="27" t="s">
        <v>297</v>
      </c>
      <c r="B68" s="28" t="s">
        <v>43</v>
      </c>
      <c r="C68" s="29" t="s">
        <v>108</v>
      </c>
      <c r="D68" s="31">
        <v>0</v>
      </c>
      <c r="E68" s="31">
        <v>4400</v>
      </c>
      <c r="F68" s="120">
        <v>4400</v>
      </c>
      <c r="G68" s="120">
        <v>0</v>
      </c>
      <c r="H68" s="120">
        <v>0</v>
      </c>
      <c r="I68" s="120">
        <v>0</v>
      </c>
    </row>
    <row r="69" spans="1:9" ht="60" x14ac:dyDescent="0.25">
      <c r="A69" s="27" t="s">
        <v>140</v>
      </c>
      <c r="B69" s="28" t="s">
        <v>45</v>
      </c>
      <c r="C69" s="29" t="s">
        <v>114</v>
      </c>
      <c r="D69" s="31">
        <v>0</v>
      </c>
      <c r="E69" s="30">
        <v>3683.2557999999999</v>
      </c>
      <c r="F69" s="130">
        <v>855</v>
      </c>
      <c r="G69" s="120"/>
      <c r="H69" s="120"/>
      <c r="I69" s="120"/>
    </row>
    <row r="70" spans="1:9" ht="60" x14ac:dyDescent="0.25">
      <c r="A70" s="27" t="s">
        <v>141</v>
      </c>
      <c r="B70" s="28" t="s">
        <v>45</v>
      </c>
      <c r="C70" s="29" t="s">
        <v>114</v>
      </c>
      <c r="D70" s="30">
        <v>5300</v>
      </c>
      <c r="E70" s="30">
        <v>1504.19175</v>
      </c>
      <c r="F70" s="120">
        <v>5300</v>
      </c>
      <c r="G70" s="120">
        <v>5000</v>
      </c>
      <c r="H70" s="120">
        <v>3300</v>
      </c>
      <c r="I70" s="120">
        <v>3300</v>
      </c>
    </row>
    <row r="71" spans="1:9" s="9" customFormat="1" ht="33" customHeight="1" x14ac:dyDescent="0.25">
      <c r="A71" s="43"/>
      <c r="B71" s="36" t="s">
        <v>19</v>
      </c>
      <c r="C71" s="37"/>
      <c r="D71" s="38">
        <f>SUM(D72:D112)</f>
        <v>1500</v>
      </c>
      <c r="E71" s="38">
        <f>SUM(E72:E112)</f>
        <v>2350.71967</v>
      </c>
      <c r="F71" s="38">
        <f t="shared" ref="F71:I71" si="11">SUM(F72:F112)</f>
        <v>2350.71967</v>
      </c>
      <c r="G71" s="38">
        <f t="shared" si="11"/>
        <v>1500</v>
      </c>
      <c r="H71" s="38">
        <f t="shared" si="11"/>
        <v>1500</v>
      </c>
      <c r="I71" s="38">
        <f t="shared" si="11"/>
        <v>1500</v>
      </c>
    </row>
    <row r="72" spans="1:9" ht="135" x14ac:dyDescent="0.25">
      <c r="A72" s="27" t="s">
        <v>142</v>
      </c>
      <c r="B72" s="28" t="s">
        <v>143</v>
      </c>
      <c r="C72" s="29" t="s">
        <v>144</v>
      </c>
      <c r="D72" s="30">
        <v>0</v>
      </c>
      <c r="E72" s="30">
        <v>6.0565300000000004</v>
      </c>
      <c r="F72" s="31">
        <f>E72</f>
        <v>6.0565300000000004</v>
      </c>
      <c r="G72" s="31">
        <v>0</v>
      </c>
      <c r="H72" s="31">
        <f>G72</f>
        <v>0</v>
      </c>
      <c r="I72" s="31">
        <f>H72</f>
        <v>0</v>
      </c>
    </row>
    <row r="73" spans="1:9" ht="90" x14ac:dyDescent="0.25">
      <c r="A73" s="27" t="s">
        <v>158</v>
      </c>
      <c r="B73" s="113" t="s">
        <v>145</v>
      </c>
      <c r="C73" s="71" t="s">
        <v>157</v>
      </c>
      <c r="D73" s="30">
        <v>0</v>
      </c>
      <c r="E73" s="30">
        <v>5</v>
      </c>
      <c r="F73" s="31">
        <f t="shared" ref="F73:F112" si="12">E73</f>
        <v>5</v>
      </c>
      <c r="G73" s="31">
        <v>0</v>
      </c>
      <c r="H73" s="31">
        <f t="shared" ref="H73:I73" si="13">G73</f>
        <v>0</v>
      </c>
      <c r="I73" s="31">
        <f t="shared" si="13"/>
        <v>0</v>
      </c>
    </row>
    <row r="74" spans="1:9" ht="120" x14ac:dyDescent="0.25">
      <c r="A74" s="27" t="s">
        <v>147</v>
      </c>
      <c r="B74" s="28" t="s">
        <v>148</v>
      </c>
      <c r="C74" s="114" t="s">
        <v>144</v>
      </c>
      <c r="D74" s="30">
        <v>150</v>
      </c>
      <c r="E74" s="30">
        <v>2.5093100000000002</v>
      </c>
      <c r="F74" s="31">
        <f t="shared" si="12"/>
        <v>2.5093100000000002</v>
      </c>
      <c r="G74" s="31">
        <v>0</v>
      </c>
      <c r="H74" s="31">
        <f t="shared" ref="H74:I74" si="14">G74</f>
        <v>0</v>
      </c>
      <c r="I74" s="31">
        <f t="shared" si="14"/>
        <v>0</v>
      </c>
    </row>
    <row r="75" spans="1:9" ht="120" x14ac:dyDescent="0.25">
      <c r="A75" s="27" t="s">
        <v>149</v>
      </c>
      <c r="B75" s="28" t="s">
        <v>150</v>
      </c>
      <c r="C75" s="29" t="s">
        <v>144</v>
      </c>
      <c r="D75" s="30">
        <v>0</v>
      </c>
      <c r="E75" s="30">
        <v>5.7231100000000001</v>
      </c>
      <c r="F75" s="31">
        <f t="shared" si="12"/>
        <v>5.7231100000000001</v>
      </c>
      <c r="G75" s="31">
        <v>0</v>
      </c>
      <c r="H75" s="31">
        <f t="shared" ref="H75:I75" si="15">G75</f>
        <v>0</v>
      </c>
      <c r="I75" s="31">
        <f t="shared" si="15"/>
        <v>0</v>
      </c>
    </row>
    <row r="76" spans="1:9" ht="210" x14ac:dyDescent="0.25">
      <c r="A76" s="27" t="s">
        <v>159</v>
      </c>
      <c r="B76" s="113" t="s">
        <v>160</v>
      </c>
      <c r="C76" s="71" t="s">
        <v>157</v>
      </c>
      <c r="D76" s="83">
        <v>0</v>
      </c>
      <c r="E76" s="30">
        <v>2</v>
      </c>
      <c r="F76" s="31">
        <f t="shared" si="12"/>
        <v>2</v>
      </c>
      <c r="G76" s="31">
        <v>0</v>
      </c>
      <c r="H76" s="31">
        <f t="shared" ref="H76:I76" si="16">G76</f>
        <v>0</v>
      </c>
      <c r="I76" s="31">
        <f t="shared" si="16"/>
        <v>0</v>
      </c>
    </row>
    <row r="77" spans="1:9" ht="165" x14ac:dyDescent="0.25">
      <c r="A77" s="27" t="s">
        <v>308</v>
      </c>
      <c r="B77" s="113" t="s">
        <v>146</v>
      </c>
      <c r="C77" s="71" t="s">
        <v>157</v>
      </c>
      <c r="D77" s="83">
        <v>0</v>
      </c>
      <c r="E77" s="30">
        <v>26.29468</v>
      </c>
      <c r="F77" s="31">
        <f t="shared" si="12"/>
        <v>26.29468</v>
      </c>
      <c r="G77" s="31">
        <v>50</v>
      </c>
      <c r="H77" s="31">
        <f t="shared" ref="H77:I77" si="17">G77</f>
        <v>50</v>
      </c>
      <c r="I77" s="31">
        <f t="shared" si="17"/>
        <v>50</v>
      </c>
    </row>
    <row r="78" spans="1:9" ht="204.75" customHeight="1" x14ac:dyDescent="0.25">
      <c r="A78" s="27" t="s">
        <v>161</v>
      </c>
      <c r="B78" s="113" t="s">
        <v>162</v>
      </c>
      <c r="C78" s="71" t="s">
        <v>157</v>
      </c>
      <c r="D78" s="83">
        <v>0</v>
      </c>
      <c r="E78" s="30">
        <v>2.00156</v>
      </c>
      <c r="F78" s="31">
        <f t="shared" si="12"/>
        <v>2.00156</v>
      </c>
      <c r="G78" s="31">
        <v>0</v>
      </c>
      <c r="H78" s="31">
        <f t="shared" ref="H78:I78" si="18">G78</f>
        <v>0</v>
      </c>
      <c r="I78" s="31">
        <f t="shared" si="18"/>
        <v>0</v>
      </c>
    </row>
    <row r="79" spans="1:9" ht="111" customHeight="1" x14ac:dyDescent="0.25">
      <c r="A79" s="27" t="s">
        <v>163</v>
      </c>
      <c r="B79" s="113" t="s">
        <v>148</v>
      </c>
      <c r="C79" s="71" t="s">
        <v>157</v>
      </c>
      <c r="D79" s="83">
        <v>0</v>
      </c>
      <c r="E79" s="30">
        <v>25.11673</v>
      </c>
      <c r="F79" s="31">
        <f t="shared" si="12"/>
        <v>25.11673</v>
      </c>
      <c r="G79" s="31">
        <v>50</v>
      </c>
      <c r="H79" s="31">
        <f t="shared" ref="H79:I79" si="19">G79</f>
        <v>50</v>
      </c>
      <c r="I79" s="31">
        <f t="shared" si="19"/>
        <v>50</v>
      </c>
    </row>
    <row r="80" spans="1:9" ht="90" x14ac:dyDescent="0.25">
      <c r="A80" s="27" t="s">
        <v>151</v>
      </c>
      <c r="B80" s="28" t="s">
        <v>152</v>
      </c>
      <c r="C80" s="29" t="s">
        <v>144</v>
      </c>
      <c r="D80" s="30">
        <v>0</v>
      </c>
      <c r="E80" s="30">
        <v>3.6</v>
      </c>
      <c r="F80" s="31">
        <f t="shared" si="12"/>
        <v>3.6</v>
      </c>
      <c r="G80" s="31">
        <v>0</v>
      </c>
      <c r="H80" s="31">
        <f t="shared" ref="H80:I80" si="20">G80</f>
        <v>0</v>
      </c>
      <c r="I80" s="31">
        <f t="shared" si="20"/>
        <v>0</v>
      </c>
    </row>
    <row r="81" spans="1:9" ht="120" x14ac:dyDescent="0.25">
      <c r="A81" s="27" t="s">
        <v>309</v>
      </c>
      <c r="B81" s="113" t="s">
        <v>321</v>
      </c>
      <c r="C81" s="71" t="s">
        <v>157</v>
      </c>
      <c r="D81" s="83">
        <v>0</v>
      </c>
      <c r="E81" s="30">
        <v>2.5</v>
      </c>
      <c r="F81" s="31">
        <f t="shared" si="12"/>
        <v>2.5</v>
      </c>
      <c r="G81" s="31">
        <v>0</v>
      </c>
      <c r="H81" s="31">
        <f t="shared" ref="H81:I81" si="21">G81</f>
        <v>0</v>
      </c>
      <c r="I81" s="31">
        <f t="shared" si="21"/>
        <v>0</v>
      </c>
    </row>
    <row r="82" spans="1:9" ht="90" x14ac:dyDescent="0.25">
      <c r="A82" s="27" t="s">
        <v>164</v>
      </c>
      <c r="B82" s="113" t="s">
        <v>152</v>
      </c>
      <c r="C82" s="71" t="s">
        <v>157</v>
      </c>
      <c r="D82" s="83">
        <v>0</v>
      </c>
      <c r="E82" s="30">
        <v>5.55443</v>
      </c>
      <c r="F82" s="31">
        <f t="shared" si="12"/>
        <v>5.55443</v>
      </c>
      <c r="G82" s="31">
        <v>0</v>
      </c>
      <c r="H82" s="31">
        <f t="shared" ref="H82:I82" si="22">G82</f>
        <v>0</v>
      </c>
      <c r="I82" s="31">
        <f t="shared" si="22"/>
        <v>0</v>
      </c>
    </row>
    <row r="83" spans="1:9" ht="96" customHeight="1" x14ac:dyDescent="0.25">
      <c r="A83" s="27" t="s">
        <v>165</v>
      </c>
      <c r="B83" s="113" t="s">
        <v>166</v>
      </c>
      <c r="C83" s="71" t="s">
        <v>157</v>
      </c>
      <c r="D83" s="83">
        <v>0</v>
      </c>
      <c r="E83" s="30">
        <v>3.9037099999999998</v>
      </c>
      <c r="F83" s="31">
        <f t="shared" si="12"/>
        <v>3.9037099999999998</v>
      </c>
      <c r="G83" s="31">
        <v>0</v>
      </c>
      <c r="H83" s="31">
        <f t="shared" ref="H83:I83" si="23">G83</f>
        <v>0</v>
      </c>
      <c r="I83" s="31">
        <f t="shared" si="23"/>
        <v>0</v>
      </c>
    </row>
    <row r="84" spans="1:9" ht="90" x14ac:dyDescent="0.25">
      <c r="A84" s="27" t="s">
        <v>167</v>
      </c>
      <c r="B84" s="113" t="s">
        <v>322</v>
      </c>
      <c r="C84" s="71" t="s">
        <v>157</v>
      </c>
      <c r="D84" s="83">
        <v>0</v>
      </c>
      <c r="E84" s="30">
        <v>1.5</v>
      </c>
      <c r="F84" s="31">
        <f t="shared" si="12"/>
        <v>1.5</v>
      </c>
      <c r="G84" s="31">
        <v>0</v>
      </c>
      <c r="H84" s="31">
        <f t="shared" ref="H84:I84" si="24">G84</f>
        <v>0</v>
      </c>
      <c r="I84" s="31">
        <f t="shared" si="24"/>
        <v>0</v>
      </c>
    </row>
    <row r="85" spans="1:9" ht="135" x14ac:dyDescent="0.25">
      <c r="A85" s="27" t="s">
        <v>168</v>
      </c>
      <c r="B85" s="113" t="s">
        <v>169</v>
      </c>
      <c r="C85" s="71" t="s">
        <v>157</v>
      </c>
      <c r="D85" s="83">
        <v>100</v>
      </c>
      <c r="E85" s="30">
        <v>15.35</v>
      </c>
      <c r="F85" s="31">
        <f t="shared" si="12"/>
        <v>15.35</v>
      </c>
      <c r="G85" s="31">
        <v>50</v>
      </c>
      <c r="H85" s="31">
        <f t="shared" ref="H85:I85" si="25">G85</f>
        <v>50</v>
      </c>
      <c r="I85" s="31">
        <f t="shared" si="25"/>
        <v>50</v>
      </c>
    </row>
    <row r="86" spans="1:9" ht="135" x14ac:dyDescent="0.25">
      <c r="A86" s="27" t="s">
        <v>170</v>
      </c>
      <c r="B86" s="113" t="s">
        <v>171</v>
      </c>
      <c r="C86" s="71" t="s">
        <v>157</v>
      </c>
      <c r="D86" s="83">
        <v>0</v>
      </c>
      <c r="E86" s="30">
        <v>41.005000000000003</v>
      </c>
      <c r="F86" s="31">
        <f t="shared" si="12"/>
        <v>41.005000000000003</v>
      </c>
      <c r="G86" s="31">
        <v>50</v>
      </c>
      <c r="H86" s="31">
        <f t="shared" ref="H86:I86" si="26">G86</f>
        <v>50</v>
      </c>
      <c r="I86" s="31">
        <f t="shared" si="26"/>
        <v>50</v>
      </c>
    </row>
    <row r="87" spans="1:9" ht="105" x14ac:dyDescent="0.25">
      <c r="A87" s="27" t="s">
        <v>172</v>
      </c>
      <c r="B87" s="113" t="s">
        <v>173</v>
      </c>
      <c r="C87" s="71" t="s">
        <v>157</v>
      </c>
      <c r="D87" s="83">
        <v>0</v>
      </c>
      <c r="E87" s="30">
        <v>2.5</v>
      </c>
      <c r="F87" s="31">
        <f t="shared" si="12"/>
        <v>2.5</v>
      </c>
      <c r="G87" s="31">
        <v>0</v>
      </c>
      <c r="H87" s="31">
        <f t="shared" ref="H87:I87" si="27">G87</f>
        <v>0</v>
      </c>
      <c r="I87" s="31">
        <f t="shared" si="27"/>
        <v>0</v>
      </c>
    </row>
    <row r="88" spans="1:9" ht="165" x14ac:dyDescent="0.25">
      <c r="A88" s="27" t="s">
        <v>174</v>
      </c>
      <c r="B88" s="113" t="s">
        <v>175</v>
      </c>
      <c r="C88" s="69" t="s">
        <v>157</v>
      </c>
      <c r="D88" s="116">
        <v>0</v>
      </c>
      <c r="E88" s="56">
        <v>0.6</v>
      </c>
      <c r="F88" s="31">
        <f t="shared" si="12"/>
        <v>0.6</v>
      </c>
      <c r="G88" s="31">
        <v>0</v>
      </c>
      <c r="H88" s="31">
        <f t="shared" ref="H88:I88" si="28">G88</f>
        <v>0</v>
      </c>
      <c r="I88" s="31">
        <f t="shared" si="28"/>
        <v>0</v>
      </c>
    </row>
    <row r="89" spans="1:9" ht="158.25" customHeight="1" x14ac:dyDescent="0.25">
      <c r="A89" s="32" t="s">
        <v>176</v>
      </c>
      <c r="B89" s="65" t="s">
        <v>177</v>
      </c>
      <c r="C89" s="71" t="s">
        <v>157</v>
      </c>
      <c r="D89" s="60">
        <v>0</v>
      </c>
      <c r="E89" s="60">
        <v>1.78444</v>
      </c>
      <c r="F89" s="31">
        <f t="shared" si="12"/>
        <v>1.78444</v>
      </c>
      <c r="G89" s="31">
        <v>0</v>
      </c>
      <c r="H89" s="31">
        <f t="shared" ref="H89:I89" si="29">G89</f>
        <v>0</v>
      </c>
      <c r="I89" s="31">
        <f t="shared" si="29"/>
        <v>0</v>
      </c>
    </row>
    <row r="90" spans="1:9" ht="225" x14ac:dyDescent="0.25">
      <c r="A90" s="52" t="s">
        <v>310</v>
      </c>
      <c r="B90" s="117" t="s">
        <v>323</v>
      </c>
      <c r="C90" s="118" t="s">
        <v>157</v>
      </c>
      <c r="D90" s="119">
        <v>0</v>
      </c>
      <c r="E90" s="78">
        <v>30</v>
      </c>
      <c r="F90" s="31">
        <f t="shared" si="12"/>
        <v>30</v>
      </c>
      <c r="G90" s="31">
        <v>50</v>
      </c>
      <c r="H90" s="31">
        <f t="shared" ref="H90:I90" si="30">G90</f>
        <v>50</v>
      </c>
      <c r="I90" s="31">
        <f t="shared" si="30"/>
        <v>50</v>
      </c>
    </row>
    <row r="91" spans="1:9" ht="135" x14ac:dyDescent="0.25">
      <c r="A91" s="27" t="s">
        <v>178</v>
      </c>
      <c r="B91" s="113" t="s">
        <v>179</v>
      </c>
      <c r="C91" s="71" t="s">
        <v>157</v>
      </c>
      <c r="D91" s="83">
        <v>0</v>
      </c>
      <c r="E91" s="30">
        <v>0.75</v>
      </c>
      <c r="F91" s="31">
        <f t="shared" si="12"/>
        <v>0.75</v>
      </c>
      <c r="G91" s="31">
        <v>0</v>
      </c>
      <c r="H91" s="31">
        <f t="shared" ref="H91:I91" si="31">G91</f>
        <v>0</v>
      </c>
      <c r="I91" s="31">
        <f t="shared" si="31"/>
        <v>0</v>
      </c>
    </row>
    <row r="92" spans="1:9" ht="180" x14ac:dyDescent="0.25">
      <c r="A92" s="27" t="s">
        <v>180</v>
      </c>
      <c r="B92" s="113" t="s">
        <v>181</v>
      </c>
      <c r="C92" s="71" t="s">
        <v>157</v>
      </c>
      <c r="D92" s="83">
        <v>0</v>
      </c>
      <c r="E92" s="30">
        <v>0.56018999999999997</v>
      </c>
      <c r="F92" s="31">
        <f t="shared" si="12"/>
        <v>0.56018999999999997</v>
      </c>
      <c r="G92" s="31">
        <v>0</v>
      </c>
      <c r="H92" s="31">
        <f t="shared" ref="H92:I92" si="32">G92</f>
        <v>0</v>
      </c>
      <c r="I92" s="31">
        <f t="shared" si="32"/>
        <v>0</v>
      </c>
    </row>
    <row r="93" spans="1:9" ht="105" x14ac:dyDescent="0.25">
      <c r="A93" s="27" t="s">
        <v>311</v>
      </c>
      <c r="B93" s="113" t="s">
        <v>324</v>
      </c>
      <c r="C93" s="71" t="s">
        <v>157</v>
      </c>
      <c r="D93" s="83">
        <v>0</v>
      </c>
      <c r="E93" s="30">
        <v>4.50176</v>
      </c>
      <c r="F93" s="31">
        <f t="shared" si="12"/>
        <v>4.50176</v>
      </c>
      <c r="G93" s="31">
        <v>0</v>
      </c>
      <c r="H93" s="31">
        <f t="shared" ref="H93:I93" si="33">G93</f>
        <v>0</v>
      </c>
      <c r="I93" s="31">
        <f t="shared" si="33"/>
        <v>0</v>
      </c>
    </row>
    <row r="94" spans="1:9" ht="90" x14ac:dyDescent="0.25">
      <c r="A94" s="27" t="s">
        <v>312</v>
      </c>
      <c r="B94" s="28" t="s">
        <v>188</v>
      </c>
      <c r="C94" s="114" t="s">
        <v>144</v>
      </c>
      <c r="D94" s="30">
        <v>0</v>
      </c>
      <c r="E94" s="30">
        <v>1</v>
      </c>
      <c r="F94" s="31">
        <f t="shared" si="12"/>
        <v>1</v>
      </c>
      <c r="G94" s="31">
        <v>0</v>
      </c>
      <c r="H94" s="31">
        <f t="shared" ref="H94:I94" si="34">G94</f>
        <v>0</v>
      </c>
      <c r="I94" s="31">
        <f t="shared" si="34"/>
        <v>0</v>
      </c>
    </row>
    <row r="95" spans="1:9" ht="195" x14ac:dyDescent="0.25">
      <c r="A95" s="27" t="s">
        <v>182</v>
      </c>
      <c r="B95" s="113" t="s">
        <v>183</v>
      </c>
      <c r="C95" s="71" t="s">
        <v>157</v>
      </c>
      <c r="D95" s="83">
        <v>0</v>
      </c>
      <c r="E95" s="30">
        <v>10.5</v>
      </c>
      <c r="F95" s="31">
        <f t="shared" si="12"/>
        <v>10.5</v>
      </c>
      <c r="G95" s="31">
        <v>0</v>
      </c>
      <c r="H95" s="31">
        <f t="shared" ref="H95:I95" si="35">G95</f>
        <v>0</v>
      </c>
      <c r="I95" s="31">
        <f t="shared" si="35"/>
        <v>0</v>
      </c>
    </row>
    <row r="96" spans="1:9" ht="105" x14ac:dyDescent="0.25">
      <c r="A96" s="27" t="s">
        <v>184</v>
      </c>
      <c r="B96" s="113" t="s">
        <v>325</v>
      </c>
      <c r="C96" s="71" t="s">
        <v>157</v>
      </c>
      <c r="D96" s="83">
        <v>0</v>
      </c>
      <c r="E96" s="30">
        <v>1</v>
      </c>
      <c r="F96" s="31">
        <f t="shared" si="12"/>
        <v>1</v>
      </c>
      <c r="G96" s="31">
        <v>0</v>
      </c>
      <c r="H96" s="31">
        <f t="shared" ref="H96:I96" si="36">G96</f>
        <v>0</v>
      </c>
      <c r="I96" s="31">
        <f t="shared" si="36"/>
        <v>0</v>
      </c>
    </row>
    <row r="97" spans="1:9" ht="150" x14ac:dyDescent="0.25">
      <c r="A97" s="27" t="s">
        <v>185</v>
      </c>
      <c r="B97" s="28" t="s">
        <v>186</v>
      </c>
      <c r="C97" s="114" t="s">
        <v>157</v>
      </c>
      <c r="D97" s="30">
        <v>0</v>
      </c>
      <c r="E97" s="30">
        <v>20</v>
      </c>
      <c r="F97" s="31">
        <f t="shared" si="12"/>
        <v>20</v>
      </c>
      <c r="G97" s="31">
        <v>0</v>
      </c>
      <c r="H97" s="31">
        <f t="shared" ref="H97:I97" si="37">G97</f>
        <v>0</v>
      </c>
      <c r="I97" s="31">
        <f t="shared" si="37"/>
        <v>0</v>
      </c>
    </row>
    <row r="98" spans="1:9" ht="90" x14ac:dyDescent="0.25">
      <c r="A98" s="27" t="s">
        <v>187</v>
      </c>
      <c r="B98" s="113" t="s">
        <v>188</v>
      </c>
      <c r="C98" s="71" t="s">
        <v>157</v>
      </c>
      <c r="D98" s="83">
        <v>0</v>
      </c>
      <c r="E98" s="30">
        <v>5.0433500000000002</v>
      </c>
      <c r="F98" s="31">
        <f t="shared" si="12"/>
        <v>5.0433500000000002</v>
      </c>
      <c r="G98" s="31">
        <v>0</v>
      </c>
      <c r="H98" s="31">
        <f t="shared" ref="H98:I98" si="38">G98</f>
        <v>0</v>
      </c>
      <c r="I98" s="31">
        <f t="shared" si="38"/>
        <v>0</v>
      </c>
    </row>
    <row r="99" spans="1:9" ht="120" x14ac:dyDescent="0.25">
      <c r="A99" s="27" t="s">
        <v>153</v>
      </c>
      <c r="B99" s="28" t="s">
        <v>154</v>
      </c>
      <c r="C99" s="114" t="s">
        <v>144</v>
      </c>
      <c r="D99" s="30">
        <v>0</v>
      </c>
      <c r="E99" s="30">
        <v>6.3331</v>
      </c>
      <c r="F99" s="31">
        <f t="shared" si="12"/>
        <v>6.3331</v>
      </c>
      <c r="G99" s="31">
        <v>0</v>
      </c>
      <c r="H99" s="31">
        <f t="shared" ref="H99:I99" si="39">G99</f>
        <v>0</v>
      </c>
      <c r="I99" s="31">
        <f t="shared" si="39"/>
        <v>0</v>
      </c>
    </row>
    <row r="100" spans="1:9" ht="105" x14ac:dyDescent="0.25">
      <c r="A100" s="27" t="s">
        <v>155</v>
      </c>
      <c r="B100" s="28" t="s">
        <v>156</v>
      </c>
      <c r="C100" s="29" t="s">
        <v>144</v>
      </c>
      <c r="D100" s="30">
        <v>0</v>
      </c>
      <c r="E100" s="30">
        <v>45.89752</v>
      </c>
      <c r="F100" s="31">
        <f t="shared" si="12"/>
        <v>45.89752</v>
      </c>
      <c r="G100" s="31">
        <v>50</v>
      </c>
      <c r="H100" s="31">
        <f t="shared" ref="H100:I100" si="40">G100</f>
        <v>50</v>
      </c>
      <c r="I100" s="31">
        <f t="shared" si="40"/>
        <v>50</v>
      </c>
    </row>
    <row r="101" spans="1:9" ht="120" x14ac:dyDescent="0.25">
      <c r="A101" s="27" t="s">
        <v>313</v>
      </c>
      <c r="B101" s="113" t="s">
        <v>326</v>
      </c>
      <c r="C101" s="71" t="s">
        <v>157</v>
      </c>
      <c r="D101" s="83">
        <v>0</v>
      </c>
      <c r="E101" s="30">
        <v>4.3150000000000001E-2</v>
      </c>
      <c r="F101" s="31">
        <f t="shared" si="12"/>
        <v>4.3150000000000001E-2</v>
      </c>
      <c r="G101" s="31">
        <v>0</v>
      </c>
      <c r="H101" s="31">
        <f t="shared" ref="H101:I101" si="41">G101</f>
        <v>0</v>
      </c>
      <c r="I101" s="31">
        <f t="shared" si="41"/>
        <v>0</v>
      </c>
    </row>
    <row r="102" spans="1:9" ht="120" x14ac:dyDescent="0.25">
      <c r="A102" s="27" t="s">
        <v>189</v>
      </c>
      <c r="B102" s="113" t="s">
        <v>154</v>
      </c>
      <c r="C102" s="71" t="s">
        <v>157</v>
      </c>
      <c r="D102" s="83">
        <v>0</v>
      </c>
      <c r="E102" s="30">
        <v>0.35686000000000001</v>
      </c>
      <c r="F102" s="31">
        <f t="shared" si="12"/>
        <v>0.35686000000000001</v>
      </c>
      <c r="G102" s="31">
        <v>0</v>
      </c>
      <c r="H102" s="31">
        <f t="shared" ref="H102:I102" si="42">G102</f>
        <v>0</v>
      </c>
      <c r="I102" s="31">
        <f t="shared" si="42"/>
        <v>0</v>
      </c>
    </row>
    <row r="103" spans="1:9" ht="105" x14ac:dyDescent="0.25">
      <c r="A103" s="27" t="s">
        <v>190</v>
      </c>
      <c r="B103" s="28" t="s">
        <v>156</v>
      </c>
      <c r="C103" s="114" t="s">
        <v>157</v>
      </c>
      <c r="D103" s="30">
        <v>0</v>
      </c>
      <c r="E103" s="30">
        <v>279.92322000000001</v>
      </c>
      <c r="F103" s="31">
        <f t="shared" si="12"/>
        <v>279.92322000000001</v>
      </c>
      <c r="G103" s="31">
        <v>400</v>
      </c>
      <c r="H103" s="31">
        <f t="shared" ref="H103:I103" si="43">G103</f>
        <v>400</v>
      </c>
      <c r="I103" s="31">
        <f t="shared" si="43"/>
        <v>400</v>
      </c>
    </row>
    <row r="104" spans="1:9" ht="150" x14ac:dyDescent="0.25">
      <c r="A104" s="27" t="s">
        <v>314</v>
      </c>
      <c r="B104" s="28" t="s">
        <v>307</v>
      </c>
      <c r="C104" s="29" t="s">
        <v>144</v>
      </c>
      <c r="D104" s="30">
        <v>0</v>
      </c>
      <c r="E104" s="30">
        <v>15</v>
      </c>
      <c r="F104" s="31">
        <f t="shared" si="12"/>
        <v>15</v>
      </c>
      <c r="G104" s="31">
        <v>0</v>
      </c>
      <c r="H104" s="31">
        <f t="shared" ref="H104:I104" si="44">G104</f>
        <v>0</v>
      </c>
      <c r="I104" s="31">
        <f t="shared" si="44"/>
        <v>0</v>
      </c>
    </row>
    <row r="105" spans="1:9" ht="150" x14ac:dyDescent="0.25">
      <c r="A105" s="32" t="s">
        <v>315</v>
      </c>
      <c r="B105" s="115" t="s">
        <v>307</v>
      </c>
      <c r="C105" s="71" t="s">
        <v>157</v>
      </c>
      <c r="D105" s="83">
        <v>0</v>
      </c>
      <c r="E105" s="30">
        <v>13.5</v>
      </c>
      <c r="F105" s="31">
        <f t="shared" si="12"/>
        <v>13.5</v>
      </c>
      <c r="G105" s="31">
        <v>0</v>
      </c>
      <c r="H105" s="31">
        <f t="shared" ref="H105:I105" si="45">G105</f>
        <v>0</v>
      </c>
      <c r="I105" s="31">
        <f t="shared" si="45"/>
        <v>0</v>
      </c>
    </row>
    <row r="106" spans="1:9" ht="60" x14ac:dyDescent="0.25">
      <c r="A106" s="32" t="s">
        <v>191</v>
      </c>
      <c r="B106" s="115" t="s">
        <v>192</v>
      </c>
      <c r="C106" s="71" t="s">
        <v>108</v>
      </c>
      <c r="D106" s="83">
        <v>150</v>
      </c>
      <c r="E106" s="30">
        <v>133</v>
      </c>
      <c r="F106" s="31">
        <f t="shared" si="12"/>
        <v>133</v>
      </c>
      <c r="G106" s="31">
        <v>200</v>
      </c>
      <c r="H106" s="31">
        <f t="shared" ref="H106:I106" si="46">G106</f>
        <v>200</v>
      </c>
      <c r="I106" s="31">
        <f t="shared" si="46"/>
        <v>200</v>
      </c>
    </row>
    <row r="107" spans="1:9" ht="90" x14ac:dyDescent="0.25">
      <c r="A107" s="52" t="s">
        <v>316</v>
      </c>
      <c r="B107" s="113" t="s">
        <v>20</v>
      </c>
      <c r="C107" s="71" t="s">
        <v>108</v>
      </c>
      <c r="D107" s="83">
        <v>0</v>
      </c>
      <c r="E107" s="30">
        <v>53.61</v>
      </c>
      <c r="F107" s="31">
        <f t="shared" si="12"/>
        <v>53.61</v>
      </c>
      <c r="G107" s="31">
        <v>0</v>
      </c>
      <c r="H107" s="31">
        <f t="shared" ref="H107:I107" si="47">G107</f>
        <v>0</v>
      </c>
      <c r="I107" s="31">
        <f t="shared" si="47"/>
        <v>0</v>
      </c>
    </row>
    <row r="108" spans="1:9" ht="90" x14ac:dyDescent="0.25">
      <c r="A108" s="32" t="s">
        <v>194</v>
      </c>
      <c r="B108" s="115" t="s">
        <v>20</v>
      </c>
      <c r="C108" s="71" t="s">
        <v>110</v>
      </c>
      <c r="D108" s="83">
        <v>550</v>
      </c>
      <c r="E108" s="30">
        <v>990.08326</v>
      </c>
      <c r="F108" s="31">
        <f t="shared" si="12"/>
        <v>990.08326</v>
      </c>
      <c r="G108" s="31">
        <v>300</v>
      </c>
      <c r="H108" s="31">
        <f t="shared" ref="H108:I108" si="48">G108</f>
        <v>300</v>
      </c>
      <c r="I108" s="31">
        <f t="shared" si="48"/>
        <v>300</v>
      </c>
    </row>
    <row r="109" spans="1:9" ht="45" x14ac:dyDescent="0.25">
      <c r="A109" s="32" t="s">
        <v>195</v>
      </c>
      <c r="B109" s="115" t="s">
        <v>46</v>
      </c>
      <c r="C109" s="71" t="s">
        <v>134</v>
      </c>
      <c r="D109" s="83">
        <v>500</v>
      </c>
      <c r="E109" s="30">
        <v>516.87496999999996</v>
      </c>
      <c r="F109" s="31">
        <f t="shared" si="12"/>
        <v>516.87496999999996</v>
      </c>
      <c r="G109" s="31">
        <v>200</v>
      </c>
      <c r="H109" s="31">
        <f t="shared" ref="H109:I109" si="49">G109</f>
        <v>200</v>
      </c>
      <c r="I109" s="31">
        <f t="shared" si="49"/>
        <v>200</v>
      </c>
    </row>
    <row r="110" spans="1:9" ht="150" x14ac:dyDescent="0.25">
      <c r="A110" s="32" t="s">
        <v>317</v>
      </c>
      <c r="B110" s="115" t="s">
        <v>320</v>
      </c>
      <c r="C110" s="71" t="s">
        <v>69</v>
      </c>
      <c r="D110" s="83">
        <v>50</v>
      </c>
      <c r="E110" s="30">
        <v>33.062629999999999</v>
      </c>
      <c r="F110" s="31">
        <f t="shared" si="12"/>
        <v>33.062629999999999</v>
      </c>
      <c r="G110" s="31">
        <v>50</v>
      </c>
      <c r="H110" s="31">
        <f t="shared" ref="H110:I110" si="50">G110</f>
        <v>50</v>
      </c>
      <c r="I110" s="31">
        <f t="shared" si="50"/>
        <v>50</v>
      </c>
    </row>
    <row r="111" spans="1:9" ht="150" x14ac:dyDescent="0.25">
      <c r="A111" s="32" t="s">
        <v>193</v>
      </c>
      <c r="B111" s="115" t="s">
        <v>320</v>
      </c>
      <c r="C111" s="71" t="s">
        <v>108</v>
      </c>
      <c r="D111" s="83">
        <v>0</v>
      </c>
      <c r="E111" s="30">
        <v>-1.1435599999999999</v>
      </c>
      <c r="F111" s="31">
        <f t="shared" si="12"/>
        <v>-1.1435599999999999</v>
      </c>
      <c r="G111" s="31">
        <v>0</v>
      </c>
      <c r="H111" s="31">
        <f t="shared" ref="H111:I111" si="51">G111</f>
        <v>0</v>
      </c>
      <c r="I111" s="31">
        <f t="shared" si="51"/>
        <v>0</v>
      </c>
    </row>
    <row r="112" spans="1:9" ht="90" x14ac:dyDescent="0.25">
      <c r="A112" s="112" t="s">
        <v>318</v>
      </c>
      <c r="B112" s="113" t="s">
        <v>319</v>
      </c>
      <c r="C112" s="71" t="s">
        <v>69</v>
      </c>
      <c r="D112" s="83">
        <v>0</v>
      </c>
      <c r="E112" s="30">
        <v>37.823720000000002</v>
      </c>
      <c r="F112" s="31">
        <f t="shared" si="12"/>
        <v>37.823720000000002</v>
      </c>
      <c r="G112" s="31">
        <v>50</v>
      </c>
      <c r="H112" s="31">
        <f t="shared" ref="H112:I112" si="52">G112</f>
        <v>50</v>
      </c>
      <c r="I112" s="31">
        <f t="shared" si="52"/>
        <v>50</v>
      </c>
    </row>
    <row r="113" spans="1:9" s="9" customFormat="1" ht="15.75" x14ac:dyDescent="0.25">
      <c r="A113" s="43"/>
      <c r="B113" s="36" t="s">
        <v>21</v>
      </c>
      <c r="C113" s="37"/>
      <c r="D113" s="38">
        <f>SUM(D114:D116)</f>
        <v>3200</v>
      </c>
      <c r="E113" s="75">
        <f>SUM(E114:E117)</f>
        <v>584.39350999999999</v>
      </c>
      <c r="F113" s="38">
        <f>SUM(F114:F116)</f>
        <v>574.85405000000003</v>
      </c>
      <c r="G113" s="38">
        <f>SUM(G114:G116)</f>
        <v>1000</v>
      </c>
      <c r="H113" s="38">
        <f>SUM(H114:H116)</f>
        <v>1000</v>
      </c>
      <c r="I113" s="38">
        <f>SUM(I114:I116)</f>
        <v>1000</v>
      </c>
    </row>
    <row r="114" spans="1:9" ht="30" x14ac:dyDescent="0.25">
      <c r="A114" s="27" t="s">
        <v>196</v>
      </c>
      <c r="B114" s="28" t="s">
        <v>22</v>
      </c>
      <c r="C114" s="29" t="s">
        <v>108</v>
      </c>
      <c r="D114" s="30">
        <v>1849</v>
      </c>
      <c r="E114" s="31">
        <v>0</v>
      </c>
      <c r="F114" s="31">
        <v>0</v>
      </c>
      <c r="G114" s="31">
        <v>1000</v>
      </c>
      <c r="H114" s="31">
        <v>1000</v>
      </c>
      <c r="I114" s="31">
        <v>1000</v>
      </c>
    </row>
    <row r="115" spans="1:9" ht="60" x14ac:dyDescent="0.25">
      <c r="A115" s="27" t="s">
        <v>197</v>
      </c>
      <c r="B115" s="28" t="s">
        <v>22</v>
      </c>
      <c r="C115" s="29" t="s">
        <v>110</v>
      </c>
      <c r="D115" s="30">
        <v>1077</v>
      </c>
      <c r="E115" s="30">
        <v>476.89474999999999</v>
      </c>
      <c r="F115" s="30">
        <f>E115</f>
        <v>476.89474999999999</v>
      </c>
      <c r="G115" s="31">
        <v>0</v>
      </c>
      <c r="H115" s="31">
        <v>0</v>
      </c>
      <c r="I115" s="31">
        <v>0</v>
      </c>
    </row>
    <row r="116" spans="1:9" ht="38.25" customHeight="1" x14ac:dyDescent="0.25">
      <c r="A116" s="32" t="s">
        <v>198</v>
      </c>
      <c r="B116" s="47" t="s">
        <v>22</v>
      </c>
      <c r="C116" s="29" t="s">
        <v>134</v>
      </c>
      <c r="D116" s="30">
        <v>274</v>
      </c>
      <c r="E116" s="30">
        <v>97.959300000000013</v>
      </c>
      <c r="F116" s="30">
        <f>E116</f>
        <v>97.959300000000013</v>
      </c>
      <c r="G116" s="31">
        <v>0</v>
      </c>
      <c r="H116" s="31">
        <v>0</v>
      </c>
      <c r="I116" s="31">
        <v>0</v>
      </c>
    </row>
    <row r="117" spans="1:9" ht="38.25" customHeight="1" x14ac:dyDescent="0.25">
      <c r="A117" s="32" t="s">
        <v>283</v>
      </c>
      <c r="B117" s="47" t="s">
        <v>327</v>
      </c>
      <c r="C117" s="29" t="s">
        <v>134</v>
      </c>
      <c r="D117" s="30">
        <v>0</v>
      </c>
      <c r="E117" s="30">
        <v>9.5394600000000001</v>
      </c>
      <c r="F117" s="30">
        <v>0</v>
      </c>
      <c r="G117" s="31">
        <v>0</v>
      </c>
      <c r="H117" s="31">
        <v>0</v>
      </c>
      <c r="I117" s="31">
        <v>0</v>
      </c>
    </row>
    <row r="118" spans="1:9" s="9" customFormat="1" ht="15.75" x14ac:dyDescent="0.25">
      <c r="A118" s="43"/>
      <c r="B118" s="36" t="s">
        <v>23</v>
      </c>
      <c r="C118" s="37"/>
      <c r="D118" s="38">
        <f>D119+D169+D177+D181+D174</f>
        <v>3518322.4982400006</v>
      </c>
      <c r="E118" s="38">
        <f>E119+E169+E177+E181+E174+E175</f>
        <v>2327005.5015099999</v>
      </c>
      <c r="F118" s="38">
        <f>F119+F169+F177+F181+F174</f>
        <v>3534575.4933700003</v>
      </c>
      <c r="G118" s="38">
        <f>G119+G169+G177+G181</f>
        <v>2677057.8304599999</v>
      </c>
      <c r="H118" s="38">
        <f>H119+H169+H177+H181</f>
        <v>3204656.7441599998</v>
      </c>
      <c r="I118" s="38">
        <f>I119+I169+I177+I181</f>
        <v>3227940.5906900004</v>
      </c>
    </row>
    <row r="119" spans="1:9" s="9" customFormat="1" ht="47.25" x14ac:dyDescent="0.25">
      <c r="A119" s="44"/>
      <c r="B119" s="45" t="s">
        <v>24</v>
      </c>
      <c r="C119" s="46"/>
      <c r="D119" s="24">
        <f>+D120+D123+D147+D161</f>
        <v>3276810.5604700004</v>
      </c>
      <c r="E119" s="24">
        <f>+E120+E123+E147+E161</f>
        <v>2261143.9406600003</v>
      </c>
      <c r="F119" s="24">
        <f>+F120+F123+F147+F161</f>
        <v>3376025.2739700004</v>
      </c>
      <c r="G119" s="24">
        <f>+G120+G123+G147+G161</f>
        <v>2677057.8304599999</v>
      </c>
      <c r="H119" s="24">
        <f>+H120+H123+H147+H161</f>
        <v>3204656.7441599998</v>
      </c>
      <c r="I119" s="24">
        <f>+I120+I123+I147+I161</f>
        <v>3227940.5906900004</v>
      </c>
    </row>
    <row r="120" spans="1:9" s="9" customFormat="1" ht="31.5" x14ac:dyDescent="0.25">
      <c r="A120" s="76"/>
      <c r="B120" s="45" t="s">
        <v>199</v>
      </c>
      <c r="C120" s="46"/>
      <c r="D120" s="24">
        <f>D121+D122</f>
        <v>522174.1</v>
      </c>
      <c r="E120" s="24">
        <f t="shared" ref="E120:I120" si="53">E121+E122</f>
        <v>369104.13130999997</v>
      </c>
      <c r="F120" s="24">
        <f t="shared" si="53"/>
        <v>621312.5</v>
      </c>
      <c r="G120" s="24">
        <f t="shared" si="53"/>
        <v>269014</v>
      </c>
      <c r="H120" s="24">
        <f t="shared" si="53"/>
        <v>269014</v>
      </c>
      <c r="I120" s="24">
        <f t="shared" si="53"/>
        <v>269014</v>
      </c>
    </row>
    <row r="121" spans="1:9" ht="35.25" customHeight="1" x14ac:dyDescent="0.25">
      <c r="A121" s="27" t="s">
        <v>200</v>
      </c>
      <c r="B121" s="28" t="s">
        <v>201</v>
      </c>
      <c r="C121" s="29" t="s">
        <v>57</v>
      </c>
      <c r="D121" s="30">
        <v>269014</v>
      </c>
      <c r="E121" s="30">
        <v>254070</v>
      </c>
      <c r="F121" s="30">
        <v>269014</v>
      </c>
      <c r="G121" s="31">
        <v>269014</v>
      </c>
      <c r="H121" s="31">
        <v>269014</v>
      </c>
      <c r="I121" s="31">
        <v>269014</v>
      </c>
    </row>
    <row r="122" spans="1:9" ht="36.75" customHeight="1" x14ac:dyDescent="0.25">
      <c r="A122" s="27" t="s">
        <v>202</v>
      </c>
      <c r="B122" s="28" t="s">
        <v>42</v>
      </c>
      <c r="C122" s="29" t="s">
        <v>57</v>
      </c>
      <c r="D122" s="30">
        <v>253160.1</v>
      </c>
      <c r="E122" s="30">
        <v>115034.13131</v>
      </c>
      <c r="F122" s="30">
        <v>352298.5</v>
      </c>
      <c r="G122" s="31">
        <v>0</v>
      </c>
      <c r="H122" s="31">
        <v>0</v>
      </c>
      <c r="I122" s="31">
        <v>0</v>
      </c>
    </row>
    <row r="123" spans="1:9" s="9" customFormat="1" ht="31.5" x14ac:dyDescent="0.25">
      <c r="A123" s="77"/>
      <c r="B123" s="85" t="s">
        <v>203</v>
      </c>
      <c r="C123" s="37"/>
      <c r="D123" s="75">
        <f>SUM(D124:D146)</f>
        <v>894988.59660000005</v>
      </c>
      <c r="E123" s="75">
        <f t="shared" ref="E123:I123" si="54">SUM(E124:E146)</f>
        <v>691735.9571900001</v>
      </c>
      <c r="F123" s="75">
        <f t="shared" si="54"/>
        <v>894988.59660000005</v>
      </c>
      <c r="G123" s="75">
        <f t="shared" si="54"/>
        <v>651938.9026899999</v>
      </c>
      <c r="H123" s="75">
        <f t="shared" si="54"/>
        <v>1092130.5247899999</v>
      </c>
      <c r="I123" s="75">
        <f t="shared" si="54"/>
        <v>1044181.7785700001</v>
      </c>
    </row>
    <row r="124" spans="1:9" ht="48.75" customHeight="1" x14ac:dyDescent="0.25">
      <c r="A124" s="68" t="s">
        <v>205</v>
      </c>
      <c r="B124" s="122" t="s">
        <v>25</v>
      </c>
      <c r="C124" s="66" t="s">
        <v>110</v>
      </c>
      <c r="D124" s="30">
        <v>182800.06039999999</v>
      </c>
      <c r="E124" s="30">
        <v>155369.41615999999</v>
      </c>
      <c r="F124" s="126">
        <f>D124</f>
        <v>182800.06039999999</v>
      </c>
      <c r="G124" s="127">
        <v>0</v>
      </c>
      <c r="H124" s="127">
        <v>0</v>
      </c>
      <c r="I124" s="127">
        <v>0</v>
      </c>
    </row>
    <row r="125" spans="1:9" ht="90" x14ac:dyDescent="0.25">
      <c r="A125" s="32" t="s">
        <v>333</v>
      </c>
      <c r="B125" s="74" t="s">
        <v>204</v>
      </c>
      <c r="C125" s="71" t="s">
        <v>108</v>
      </c>
      <c r="D125" s="83">
        <v>0</v>
      </c>
      <c r="E125" s="30">
        <v>0</v>
      </c>
      <c r="F125" s="126">
        <v>0</v>
      </c>
      <c r="G125" s="127">
        <v>72410.654269999999</v>
      </c>
      <c r="H125" s="127">
        <v>135808.29449999999</v>
      </c>
      <c r="I125" s="127">
        <v>80037.354730000006</v>
      </c>
    </row>
    <row r="126" spans="1:9" ht="56.25" customHeight="1" x14ac:dyDescent="0.25">
      <c r="A126" s="124" t="s">
        <v>206</v>
      </c>
      <c r="B126" s="80" t="s">
        <v>47</v>
      </c>
      <c r="C126" s="114" t="s">
        <v>139</v>
      </c>
      <c r="D126" s="31">
        <v>4598.5</v>
      </c>
      <c r="E126" s="31">
        <v>4598.4949999999999</v>
      </c>
      <c r="F126" s="126">
        <f t="shared" ref="F126:F146" si="55">D126</f>
        <v>4598.5</v>
      </c>
      <c r="G126" s="127">
        <v>64050</v>
      </c>
      <c r="H126" s="127">
        <v>0</v>
      </c>
      <c r="I126" s="127">
        <v>0</v>
      </c>
    </row>
    <row r="127" spans="1:9" ht="46.5" customHeight="1" x14ac:dyDescent="0.25">
      <c r="A127" s="32" t="s">
        <v>334</v>
      </c>
      <c r="B127" s="74" t="s">
        <v>274</v>
      </c>
      <c r="C127" s="71" t="s">
        <v>110</v>
      </c>
      <c r="D127" s="62">
        <v>0</v>
      </c>
      <c r="E127" s="31">
        <v>0</v>
      </c>
      <c r="F127" s="126">
        <v>0</v>
      </c>
      <c r="G127" s="127">
        <v>0</v>
      </c>
      <c r="H127" s="127">
        <v>224950.08308000001</v>
      </c>
      <c r="I127" s="127">
        <v>322616.57692000002</v>
      </c>
    </row>
    <row r="128" spans="1:9" ht="63.75" customHeight="1" x14ac:dyDescent="0.25">
      <c r="A128" s="124" t="s">
        <v>207</v>
      </c>
      <c r="B128" s="125" t="s">
        <v>26</v>
      </c>
      <c r="C128" s="114" t="s">
        <v>134</v>
      </c>
      <c r="D128" s="56">
        <v>56079.15</v>
      </c>
      <c r="E128" s="30">
        <v>32522.059710000001</v>
      </c>
      <c r="F128" s="126">
        <f t="shared" si="55"/>
        <v>56079.15</v>
      </c>
      <c r="G128" s="127">
        <v>57768.841569999997</v>
      </c>
      <c r="H128" s="127">
        <v>52380.202659999995</v>
      </c>
      <c r="I128" s="127">
        <v>45781.668729999998</v>
      </c>
    </row>
    <row r="129" spans="1:9" ht="37.5" customHeight="1" x14ac:dyDescent="0.25">
      <c r="A129" s="32" t="s">
        <v>335</v>
      </c>
      <c r="B129" s="33" t="s">
        <v>275</v>
      </c>
      <c r="C129" s="71" t="s">
        <v>139</v>
      </c>
      <c r="D129" s="60">
        <v>0</v>
      </c>
      <c r="E129" s="83">
        <v>0</v>
      </c>
      <c r="F129" s="126">
        <v>0</v>
      </c>
      <c r="G129" s="127">
        <v>395.77181999999999</v>
      </c>
      <c r="H129" s="127">
        <v>195.85982999999999</v>
      </c>
      <c r="I129" s="127">
        <v>417.42128000000002</v>
      </c>
    </row>
    <row r="130" spans="1:9" ht="75" x14ac:dyDescent="0.25">
      <c r="A130" s="123" t="s">
        <v>298</v>
      </c>
      <c r="B130" s="125" t="s">
        <v>55</v>
      </c>
      <c r="C130" s="114" t="s">
        <v>110</v>
      </c>
      <c r="D130" s="78">
        <v>117657.17173</v>
      </c>
      <c r="E130" s="30">
        <v>72927.124729999996</v>
      </c>
      <c r="F130" s="126">
        <f t="shared" si="55"/>
        <v>117657.17173</v>
      </c>
      <c r="G130" s="127">
        <v>0</v>
      </c>
      <c r="H130" s="127">
        <v>0</v>
      </c>
      <c r="I130" s="127">
        <v>0</v>
      </c>
    </row>
    <row r="131" spans="1:9" ht="75" x14ac:dyDescent="0.25">
      <c r="A131" s="81" t="s">
        <v>208</v>
      </c>
      <c r="B131" s="73" t="s">
        <v>27</v>
      </c>
      <c r="C131" s="29" t="s">
        <v>139</v>
      </c>
      <c r="D131" s="30">
        <v>2522.9499999999998</v>
      </c>
      <c r="E131" s="30">
        <v>2522.9545499999999</v>
      </c>
      <c r="F131" s="126">
        <f t="shared" si="55"/>
        <v>2522.9499999999998</v>
      </c>
      <c r="G131" s="127">
        <v>3999.7159100000003</v>
      </c>
      <c r="H131" s="127">
        <v>4144.6590900000001</v>
      </c>
      <c r="I131" s="127">
        <v>4210.9659099999999</v>
      </c>
    </row>
    <row r="132" spans="1:9" ht="30" x14ac:dyDescent="0.25">
      <c r="A132" s="27" t="s">
        <v>209</v>
      </c>
      <c r="B132" s="73" t="s">
        <v>41</v>
      </c>
      <c r="C132" s="29" t="s">
        <v>108</v>
      </c>
      <c r="D132" s="30">
        <v>3461.14</v>
      </c>
      <c r="E132" s="30">
        <v>3461.1409800000001</v>
      </c>
      <c r="F132" s="126">
        <f t="shared" si="55"/>
        <v>3461.14</v>
      </c>
      <c r="G132" s="127">
        <v>5456.4058399999994</v>
      </c>
      <c r="H132" s="127">
        <v>0</v>
      </c>
      <c r="I132" s="127">
        <v>0</v>
      </c>
    </row>
    <row r="133" spans="1:9" ht="42.75" customHeight="1" x14ac:dyDescent="0.25">
      <c r="A133" s="27" t="s">
        <v>210</v>
      </c>
      <c r="B133" s="73" t="s">
        <v>37</v>
      </c>
      <c r="C133" s="29" t="s">
        <v>108</v>
      </c>
      <c r="D133" s="30">
        <v>190.55</v>
      </c>
      <c r="E133" s="30">
        <v>190.54593</v>
      </c>
      <c r="F133" s="126">
        <f t="shared" si="55"/>
        <v>190.55</v>
      </c>
      <c r="G133" s="127">
        <v>0</v>
      </c>
      <c r="H133" s="127">
        <v>0</v>
      </c>
      <c r="I133" s="127">
        <v>0</v>
      </c>
    </row>
    <row r="134" spans="1:9" ht="39" customHeight="1" x14ac:dyDescent="0.25">
      <c r="A134" s="27" t="s">
        <v>211</v>
      </c>
      <c r="B134" s="73" t="s">
        <v>48</v>
      </c>
      <c r="C134" s="82" t="s">
        <v>139</v>
      </c>
      <c r="D134" s="30">
        <v>41676.17</v>
      </c>
      <c r="E134" s="30">
        <v>41676.170830000003</v>
      </c>
      <c r="F134" s="126">
        <f t="shared" si="55"/>
        <v>41676.17</v>
      </c>
      <c r="G134" s="127">
        <v>0</v>
      </c>
      <c r="H134" s="127">
        <v>0</v>
      </c>
      <c r="I134" s="127">
        <v>0</v>
      </c>
    </row>
    <row r="135" spans="1:9" ht="60" x14ac:dyDescent="0.25">
      <c r="A135" s="27" t="s">
        <v>212</v>
      </c>
      <c r="B135" s="73" t="s">
        <v>28</v>
      </c>
      <c r="C135" s="29" t="s">
        <v>110</v>
      </c>
      <c r="D135" s="30">
        <v>30742.940299999998</v>
      </c>
      <c r="E135" s="30">
        <v>29371.686809999999</v>
      </c>
      <c r="F135" s="126">
        <f t="shared" si="55"/>
        <v>30742.940299999998</v>
      </c>
      <c r="G135" s="127">
        <v>23143.457589999998</v>
      </c>
      <c r="H135" s="127">
        <v>22221.704260000002</v>
      </c>
      <c r="I135" s="127">
        <v>22470.873729999999</v>
      </c>
    </row>
    <row r="136" spans="1:9" ht="45" x14ac:dyDescent="0.25">
      <c r="A136" s="27" t="s">
        <v>336</v>
      </c>
      <c r="B136" s="73" t="s">
        <v>38</v>
      </c>
      <c r="C136" s="29" t="s">
        <v>134</v>
      </c>
      <c r="D136" s="30">
        <v>0</v>
      </c>
      <c r="E136" s="30">
        <v>0</v>
      </c>
      <c r="F136" s="126">
        <f t="shared" si="55"/>
        <v>0</v>
      </c>
      <c r="G136" s="127">
        <v>0</v>
      </c>
      <c r="H136" s="127">
        <v>151490.79547000001</v>
      </c>
      <c r="I136" s="127">
        <v>0</v>
      </c>
    </row>
    <row r="137" spans="1:9" ht="19.5" customHeight="1" x14ac:dyDescent="0.25">
      <c r="A137" s="27" t="s">
        <v>216</v>
      </c>
      <c r="B137" s="73" t="s">
        <v>213</v>
      </c>
      <c r="C137" s="29" t="s">
        <v>108</v>
      </c>
      <c r="D137" s="31">
        <v>60.261490000000002</v>
      </c>
      <c r="E137" s="31">
        <v>60.261490000000002</v>
      </c>
      <c r="F137" s="126">
        <f t="shared" si="55"/>
        <v>60.261490000000002</v>
      </c>
      <c r="G137" s="127">
        <v>472.815</v>
      </c>
      <c r="H137" s="127">
        <v>0</v>
      </c>
      <c r="I137" s="127">
        <v>0</v>
      </c>
    </row>
    <row r="138" spans="1:9" ht="72" customHeight="1" x14ac:dyDescent="0.25">
      <c r="A138" s="27" t="s">
        <v>217</v>
      </c>
      <c r="B138" s="73" t="s">
        <v>215</v>
      </c>
      <c r="C138" s="29" t="s">
        <v>134</v>
      </c>
      <c r="D138" s="31">
        <v>29276</v>
      </c>
      <c r="E138" s="31">
        <v>10583.09686</v>
      </c>
      <c r="F138" s="126">
        <f t="shared" si="55"/>
        <v>29276</v>
      </c>
      <c r="G138" s="127">
        <v>0</v>
      </c>
      <c r="H138" s="127">
        <v>0</v>
      </c>
      <c r="I138" s="127">
        <v>0</v>
      </c>
    </row>
    <row r="139" spans="1:9" ht="90" x14ac:dyDescent="0.25">
      <c r="A139" s="27" t="s">
        <v>214</v>
      </c>
      <c r="B139" s="73" t="s">
        <v>215</v>
      </c>
      <c r="C139" s="29" t="s">
        <v>110</v>
      </c>
      <c r="D139" s="31">
        <v>0</v>
      </c>
      <c r="E139" s="31">
        <v>0</v>
      </c>
      <c r="F139" s="126">
        <f t="shared" si="55"/>
        <v>0</v>
      </c>
      <c r="G139" s="127">
        <v>1550</v>
      </c>
      <c r="H139" s="127">
        <v>0</v>
      </c>
      <c r="I139" s="127">
        <v>0</v>
      </c>
    </row>
    <row r="140" spans="1:9" ht="75" x14ac:dyDescent="0.25">
      <c r="A140" s="27" t="s">
        <v>218</v>
      </c>
      <c r="B140" s="73" t="s">
        <v>49</v>
      </c>
      <c r="C140" s="29" t="s">
        <v>110</v>
      </c>
      <c r="D140" s="31">
        <f>28322.36487+1377.61</f>
        <v>29699.974870000002</v>
      </c>
      <c r="E140" s="31">
        <v>11361.939060000001</v>
      </c>
      <c r="F140" s="126">
        <f>D140</f>
        <v>29699.974870000002</v>
      </c>
      <c r="G140" s="127">
        <v>20559.95</v>
      </c>
      <c r="H140" s="127">
        <v>0</v>
      </c>
      <c r="I140" s="127">
        <v>0</v>
      </c>
    </row>
    <row r="141" spans="1:9" ht="106.5" customHeight="1" x14ac:dyDescent="0.25">
      <c r="A141" s="27" t="s">
        <v>219</v>
      </c>
      <c r="B141" s="74" t="s">
        <v>220</v>
      </c>
      <c r="C141" s="71" t="s">
        <v>134</v>
      </c>
      <c r="D141" s="30">
        <v>966.04</v>
      </c>
      <c r="E141" s="30">
        <v>794.01949999999999</v>
      </c>
      <c r="F141" s="126">
        <f t="shared" si="55"/>
        <v>966.04</v>
      </c>
      <c r="G141" s="127">
        <v>1115.19218</v>
      </c>
      <c r="H141" s="127">
        <v>1115.19218</v>
      </c>
      <c r="I141" s="127">
        <v>1115.19218</v>
      </c>
    </row>
    <row r="142" spans="1:9" ht="106.5" customHeight="1" x14ac:dyDescent="0.25">
      <c r="A142" s="27" t="s">
        <v>221</v>
      </c>
      <c r="B142" s="74" t="s">
        <v>29</v>
      </c>
      <c r="C142" s="79" t="s">
        <v>110</v>
      </c>
      <c r="D142" s="30">
        <v>102500</v>
      </c>
      <c r="E142" s="30">
        <v>93711.769480000003</v>
      </c>
      <c r="F142" s="126">
        <f t="shared" si="55"/>
        <v>102500</v>
      </c>
      <c r="G142" s="127">
        <v>70000</v>
      </c>
      <c r="H142" s="127">
        <v>134245.49280000001</v>
      </c>
      <c r="I142" s="127">
        <v>171359.72965999998</v>
      </c>
    </row>
    <row r="143" spans="1:9" ht="50.25" customHeight="1" x14ac:dyDescent="0.25">
      <c r="A143" s="27" t="s">
        <v>222</v>
      </c>
      <c r="B143" s="73" t="s">
        <v>30</v>
      </c>
      <c r="C143" s="29" t="s">
        <v>108</v>
      </c>
      <c r="D143" s="30">
        <v>767.98563999999999</v>
      </c>
      <c r="E143" s="30">
        <v>767.98563999999999</v>
      </c>
      <c r="F143" s="126">
        <f t="shared" si="55"/>
        <v>767.98563999999999</v>
      </c>
      <c r="G143" s="127">
        <v>0</v>
      </c>
      <c r="H143" s="127">
        <v>0</v>
      </c>
      <c r="I143" s="127">
        <v>0</v>
      </c>
    </row>
    <row r="144" spans="1:9" ht="40.5" customHeight="1" x14ac:dyDescent="0.25">
      <c r="A144" s="27" t="s">
        <v>223</v>
      </c>
      <c r="B144" s="73" t="s">
        <v>30</v>
      </c>
      <c r="C144" s="29" t="s">
        <v>134</v>
      </c>
      <c r="D144" s="30">
        <v>11729.13034</v>
      </c>
      <c r="E144" s="30">
        <v>9129.3052599999992</v>
      </c>
      <c r="F144" s="126">
        <f t="shared" si="55"/>
        <v>11729.13034</v>
      </c>
      <c r="G144" s="127">
        <v>0</v>
      </c>
      <c r="H144" s="127">
        <v>0</v>
      </c>
      <c r="I144" s="127">
        <v>0</v>
      </c>
    </row>
    <row r="145" spans="1:9" ht="66" customHeight="1" x14ac:dyDescent="0.25">
      <c r="A145" s="27" t="s">
        <v>224</v>
      </c>
      <c r="B145" s="70" t="s">
        <v>31</v>
      </c>
      <c r="C145" s="29" t="s">
        <v>134</v>
      </c>
      <c r="D145" s="30">
        <v>14812.58401</v>
      </c>
      <c r="E145" s="30">
        <v>7913.9548800000002</v>
      </c>
      <c r="F145" s="126">
        <f t="shared" si="55"/>
        <v>14812.58401</v>
      </c>
      <c r="G145" s="127">
        <v>15844.28543</v>
      </c>
      <c r="H145" s="127">
        <v>14378.81855</v>
      </c>
      <c r="I145" s="127">
        <v>13165.221</v>
      </c>
    </row>
    <row r="146" spans="1:9" ht="84" customHeight="1" x14ac:dyDescent="0.25">
      <c r="A146" s="27" t="s">
        <v>225</v>
      </c>
      <c r="B146" s="73" t="s">
        <v>50</v>
      </c>
      <c r="C146" s="29" t="s">
        <v>134</v>
      </c>
      <c r="D146" s="30">
        <v>265447.98781999998</v>
      </c>
      <c r="E146" s="30">
        <v>214774.03031999999</v>
      </c>
      <c r="F146" s="126">
        <f t="shared" si="55"/>
        <v>265447.98781999998</v>
      </c>
      <c r="G146" s="127">
        <v>315171.81307999999</v>
      </c>
      <c r="H146" s="127">
        <v>351199.42236999999</v>
      </c>
      <c r="I146" s="127">
        <v>383006.77442999999</v>
      </c>
    </row>
    <row r="147" spans="1:9" s="9" customFormat="1" ht="31.5" x14ac:dyDescent="0.25">
      <c r="A147" s="43"/>
      <c r="B147" s="36" t="s">
        <v>226</v>
      </c>
      <c r="C147" s="37"/>
      <c r="D147" s="38">
        <f t="shared" ref="D147:I147" si="56">SUM(D148:D160)</f>
        <v>1250289.5326400001</v>
      </c>
      <c r="E147" s="38">
        <f t="shared" si="56"/>
        <v>1001314.6164800002</v>
      </c>
      <c r="F147" s="38">
        <f t="shared" si="56"/>
        <v>1250365.8461400003</v>
      </c>
      <c r="G147" s="75">
        <f t="shared" si="56"/>
        <v>1417583.4210500002</v>
      </c>
      <c r="H147" s="75">
        <f t="shared" si="56"/>
        <v>1493383.3424199999</v>
      </c>
      <c r="I147" s="75">
        <f t="shared" si="56"/>
        <v>1576985.4865900003</v>
      </c>
    </row>
    <row r="148" spans="1:9" ht="105" x14ac:dyDescent="0.25">
      <c r="A148" s="27" t="s">
        <v>227</v>
      </c>
      <c r="B148" s="28" t="s">
        <v>228</v>
      </c>
      <c r="C148" s="29" t="s">
        <v>134</v>
      </c>
      <c r="D148" s="30">
        <v>617289.26815000002</v>
      </c>
      <c r="E148" s="30">
        <v>510982.01286000002</v>
      </c>
      <c r="F148" s="126">
        <f>D148</f>
        <v>617289.26815000002</v>
      </c>
      <c r="G148" s="127">
        <v>718187.6348</v>
      </c>
      <c r="H148" s="127">
        <v>744384.27524999995</v>
      </c>
      <c r="I148" s="127">
        <v>778260.43260000006</v>
      </c>
    </row>
    <row r="149" spans="1:9" ht="75" x14ac:dyDescent="0.25">
      <c r="A149" s="27" t="s">
        <v>229</v>
      </c>
      <c r="B149" s="28" t="s">
        <v>230</v>
      </c>
      <c r="C149" s="29" t="s">
        <v>134</v>
      </c>
      <c r="D149" s="30">
        <v>600641.46530000004</v>
      </c>
      <c r="E149" s="30">
        <v>466492.25037999998</v>
      </c>
      <c r="F149" s="126">
        <f t="shared" ref="F149:F160" si="57">D149</f>
        <v>600641.46530000004</v>
      </c>
      <c r="G149" s="127">
        <v>657610.51525000005</v>
      </c>
      <c r="H149" s="127">
        <v>706816.73424999998</v>
      </c>
      <c r="I149" s="127">
        <v>756205.23450000002</v>
      </c>
    </row>
    <row r="150" spans="1:9" ht="135" x14ac:dyDescent="0.25">
      <c r="A150" s="27" t="s">
        <v>231</v>
      </c>
      <c r="B150" s="28" t="s">
        <v>232</v>
      </c>
      <c r="C150" s="29" t="s">
        <v>134</v>
      </c>
      <c r="D150" s="30">
        <v>11580.256799999999</v>
      </c>
      <c r="E150" s="30">
        <v>9003.5</v>
      </c>
      <c r="F150" s="126">
        <f t="shared" si="57"/>
        <v>11580.256799999999</v>
      </c>
      <c r="G150" s="127">
        <v>15933.65208</v>
      </c>
      <c r="H150" s="127">
        <v>15933.65208</v>
      </c>
      <c r="I150" s="127">
        <v>15933.65208</v>
      </c>
    </row>
    <row r="151" spans="1:9" ht="60" x14ac:dyDescent="0.25">
      <c r="A151" s="27" t="s">
        <v>233</v>
      </c>
      <c r="B151" s="70" t="s">
        <v>234</v>
      </c>
      <c r="C151" s="29" t="s">
        <v>108</v>
      </c>
      <c r="D151" s="30">
        <v>2392.3000000000002</v>
      </c>
      <c r="E151" s="30">
        <v>1967</v>
      </c>
      <c r="F151" s="126">
        <f t="shared" si="57"/>
        <v>2392.3000000000002</v>
      </c>
      <c r="G151" s="127">
        <v>2562.3000000000002</v>
      </c>
      <c r="H151" s="127">
        <v>2678.8</v>
      </c>
      <c r="I151" s="127">
        <v>2678.8</v>
      </c>
    </row>
    <row r="152" spans="1:9" ht="45" x14ac:dyDescent="0.25">
      <c r="A152" s="27" t="s">
        <v>235</v>
      </c>
      <c r="B152" s="70" t="s">
        <v>236</v>
      </c>
      <c r="C152" s="29" t="s">
        <v>108</v>
      </c>
      <c r="D152" s="30">
        <v>3380.3449999999998</v>
      </c>
      <c r="E152" s="30">
        <v>2404.4</v>
      </c>
      <c r="F152" s="126">
        <f t="shared" si="57"/>
        <v>3380.3449999999998</v>
      </c>
      <c r="G152" s="127">
        <v>6183.5452599999999</v>
      </c>
      <c r="H152" s="127">
        <v>6408.2596800000001</v>
      </c>
      <c r="I152" s="127">
        <v>6416.82575</v>
      </c>
    </row>
    <row r="153" spans="1:9" s="64" customFormat="1" ht="184.5" customHeight="1" x14ac:dyDescent="0.25">
      <c r="A153" s="32" t="s">
        <v>237</v>
      </c>
      <c r="B153" s="70" t="s">
        <v>238</v>
      </c>
      <c r="C153" s="82" t="s">
        <v>108</v>
      </c>
      <c r="D153" s="30">
        <v>1622.4860000000001</v>
      </c>
      <c r="E153" s="30">
        <v>1014.778</v>
      </c>
      <c r="F153" s="126">
        <f t="shared" si="57"/>
        <v>1622.4860000000001</v>
      </c>
      <c r="G153" s="127">
        <v>1624.2760000000001</v>
      </c>
      <c r="H153" s="127">
        <v>1624.2760000000001</v>
      </c>
      <c r="I153" s="127">
        <v>1624.2760000000001</v>
      </c>
    </row>
    <row r="154" spans="1:9" s="64" customFormat="1" ht="60.75" customHeight="1" x14ac:dyDescent="0.25">
      <c r="A154" s="27" t="s">
        <v>239</v>
      </c>
      <c r="B154" s="70" t="s">
        <v>51</v>
      </c>
      <c r="C154" s="29" t="s">
        <v>108</v>
      </c>
      <c r="D154" s="67">
        <v>618.14400000000001</v>
      </c>
      <c r="E154" s="67">
        <v>381.92099999999999</v>
      </c>
      <c r="F154" s="126">
        <f t="shared" si="57"/>
        <v>618.14400000000001</v>
      </c>
      <c r="G154" s="127">
        <v>1066.7560000000001</v>
      </c>
      <c r="H154" s="127">
        <v>1128.8575000000001</v>
      </c>
      <c r="I154" s="127">
        <v>1194.876</v>
      </c>
    </row>
    <row r="155" spans="1:9" ht="123.75" customHeight="1" x14ac:dyDescent="0.25">
      <c r="A155" s="27" t="s">
        <v>240</v>
      </c>
      <c r="B155" s="70" t="s">
        <v>32</v>
      </c>
      <c r="C155" s="29" t="s">
        <v>108</v>
      </c>
      <c r="D155" s="30">
        <v>1557.46532</v>
      </c>
      <c r="E155" s="30">
        <v>985</v>
      </c>
      <c r="F155" s="126">
        <f t="shared" si="57"/>
        <v>1557.46532</v>
      </c>
      <c r="G155" s="127">
        <v>1686.4001000000001</v>
      </c>
      <c r="H155" s="127">
        <v>1686.4001000000001</v>
      </c>
      <c r="I155" s="127">
        <v>1686.4001000000001</v>
      </c>
    </row>
    <row r="156" spans="1:9" ht="123.75" customHeight="1" x14ac:dyDescent="0.25">
      <c r="A156" s="27" t="s">
        <v>241</v>
      </c>
      <c r="B156" s="70" t="s">
        <v>242</v>
      </c>
      <c r="C156" s="82" t="s">
        <v>134</v>
      </c>
      <c r="D156" s="30">
        <v>442.60624999999999</v>
      </c>
      <c r="E156" s="30">
        <v>382.58384999999998</v>
      </c>
      <c r="F156" s="126">
        <f t="shared" si="57"/>
        <v>442.60624999999999</v>
      </c>
      <c r="G156" s="127">
        <v>675.55687</v>
      </c>
      <c r="H156" s="127">
        <v>675.55687</v>
      </c>
      <c r="I156" s="127">
        <v>675.55687</v>
      </c>
    </row>
    <row r="157" spans="1:9" ht="63.75" customHeight="1" x14ac:dyDescent="0.25">
      <c r="A157" s="27" t="s">
        <v>243</v>
      </c>
      <c r="B157" s="70" t="s">
        <v>33</v>
      </c>
      <c r="C157" s="82" t="s">
        <v>110</v>
      </c>
      <c r="D157" s="30">
        <v>1728.30582</v>
      </c>
      <c r="E157" s="30">
        <v>101.34578999999999</v>
      </c>
      <c r="F157" s="126">
        <f>D157+76.3135</f>
        <v>1804.61932</v>
      </c>
      <c r="G157" s="127">
        <v>1972.23469</v>
      </c>
      <c r="H157" s="127">
        <v>1972.23469</v>
      </c>
      <c r="I157" s="127">
        <v>1972.23469</v>
      </c>
    </row>
    <row r="158" spans="1:9" ht="123.75" customHeight="1" x14ac:dyDescent="0.25">
      <c r="A158" s="27" t="s">
        <v>244</v>
      </c>
      <c r="B158" s="70" t="s">
        <v>245</v>
      </c>
      <c r="C158" s="29" t="s">
        <v>108</v>
      </c>
      <c r="D158" s="30">
        <v>2987.26</v>
      </c>
      <c r="E158" s="30">
        <v>2755.4</v>
      </c>
      <c r="F158" s="126">
        <f t="shared" si="57"/>
        <v>2987.26</v>
      </c>
      <c r="G158" s="127">
        <v>3351.85</v>
      </c>
      <c r="H158" s="127">
        <v>3351.85</v>
      </c>
      <c r="I158" s="127">
        <v>3351.85</v>
      </c>
    </row>
    <row r="159" spans="1:9" ht="75" x14ac:dyDescent="0.25">
      <c r="A159" s="27" t="s">
        <v>246</v>
      </c>
      <c r="B159" s="28" t="s">
        <v>34</v>
      </c>
      <c r="C159" s="29" t="s">
        <v>108</v>
      </c>
      <c r="D159" s="30">
        <v>20</v>
      </c>
      <c r="E159" s="30">
        <v>1.9971399999999999</v>
      </c>
      <c r="F159" s="126">
        <f t="shared" si="57"/>
        <v>20</v>
      </c>
      <c r="G159" s="127">
        <v>307</v>
      </c>
      <c r="H159" s="127">
        <v>50.3</v>
      </c>
      <c r="I159" s="127">
        <v>26.3</v>
      </c>
    </row>
    <row r="160" spans="1:9" ht="45" customHeight="1" x14ac:dyDescent="0.25">
      <c r="A160" s="27" t="s">
        <v>247</v>
      </c>
      <c r="B160" s="28" t="s">
        <v>35</v>
      </c>
      <c r="C160" s="29" t="s">
        <v>108</v>
      </c>
      <c r="D160" s="30">
        <v>6029.63</v>
      </c>
      <c r="E160" s="30">
        <v>4842.4274599999999</v>
      </c>
      <c r="F160" s="126">
        <f t="shared" si="57"/>
        <v>6029.63</v>
      </c>
      <c r="G160" s="127">
        <v>6421.7</v>
      </c>
      <c r="H160" s="127">
        <v>6672.1459999999997</v>
      </c>
      <c r="I160" s="127">
        <v>6959.0479999999998</v>
      </c>
    </row>
    <row r="161" spans="1:9" s="9" customFormat="1" ht="31.5" x14ac:dyDescent="0.25">
      <c r="A161" s="84"/>
      <c r="B161" s="85" t="s">
        <v>248</v>
      </c>
      <c r="C161" s="55"/>
      <c r="D161" s="49">
        <f t="shared" ref="D161:I161" si="58">SUM(D162:D168)</f>
        <v>609358.33123000001</v>
      </c>
      <c r="E161" s="49">
        <f t="shared" si="58"/>
        <v>198989.23567999998</v>
      </c>
      <c r="F161" s="49">
        <f t="shared" si="58"/>
        <v>609358.33123000001</v>
      </c>
      <c r="G161" s="128">
        <f t="shared" si="58"/>
        <v>338521.50672</v>
      </c>
      <c r="H161" s="128">
        <f t="shared" si="58"/>
        <v>350128.87695000001</v>
      </c>
      <c r="I161" s="128">
        <f t="shared" si="58"/>
        <v>337759.32553000003</v>
      </c>
    </row>
    <row r="162" spans="1:9" s="9" customFormat="1" ht="165" x14ac:dyDescent="0.25">
      <c r="A162" s="84" t="s">
        <v>249</v>
      </c>
      <c r="B162" s="28" t="s">
        <v>52</v>
      </c>
      <c r="C162" s="66" t="s">
        <v>134</v>
      </c>
      <c r="D162" s="30">
        <v>1886.598</v>
      </c>
      <c r="E162" s="30">
        <v>1509.278</v>
      </c>
      <c r="F162" s="126">
        <f>D162</f>
        <v>1886.598</v>
      </c>
      <c r="G162" s="127">
        <v>1886.598</v>
      </c>
      <c r="H162" s="127">
        <v>1886.598</v>
      </c>
      <c r="I162" s="127">
        <v>1886.598</v>
      </c>
    </row>
    <row r="163" spans="1:9" ht="90" x14ac:dyDescent="0.25">
      <c r="A163" s="27" t="s">
        <v>250</v>
      </c>
      <c r="B163" s="28" t="s">
        <v>251</v>
      </c>
      <c r="C163" s="29" t="s">
        <v>134</v>
      </c>
      <c r="D163" s="30">
        <v>5111.0730000000003</v>
      </c>
      <c r="E163" s="30">
        <v>4088.85808</v>
      </c>
      <c r="F163" s="126">
        <f t="shared" ref="F163:F167" si="59">D163</f>
        <v>5111.0730000000003</v>
      </c>
      <c r="G163" s="127">
        <v>4926.0370999999996</v>
      </c>
      <c r="H163" s="127">
        <v>5040.4727499999999</v>
      </c>
      <c r="I163" s="127">
        <v>5102.9471299999996</v>
      </c>
    </row>
    <row r="164" spans="1:9" ht="74.25" customHeight="1" x14ac:dyDescent="0.25">
      <c r="A164" s="27" t="s">
        <v>252</v>
      </c>
      <c r="B164" s="28" t="s">
        <v>40</v>
      </c>
      <c r="C164" s="29" t="s">
        <v>134</v>
      </c>
      <c r="D164" s="30">
        <v>91095.732000000004</v>
      </c>
      <c r="E164" s="30">
        <v>68988.074999999997</v>
      </c>
      <c r="F164" s="126">
        <f t="shared" si="59"/>
        <v>91095.732000000004</v>
      </c>
      <c r="G164" s="127">
        <v>83297.584000000003</v>
      </c>
      <c r="H164" s="127">
        <v>80725.922999999995</v>
      </c>
      <c r="I164" s="127">
        <v>78097.506999999998</v>
      </c>
    </row>
    <row r="165" spans="1:9" ht="60" customHeight="1" x14ac:dyDescent="0.25">
      <c r="A165" s="27" t="s">
        <v>253</v>
      </c>
      <c r="B165" s="28" t="s">
        <v>254</v>
      </c>
      <c r="C165" s="29" t="s">
        <v>108</v>
      </c>
      <c r="D165" s="30">
        <v>4536.5775299999996</v>
      </c>
      <c r="E165" s="30">
        <v>2381.7399999999998</v>
      </c>
      <c r="F165" s="126">
        <f t="shared" si="59"/>
        <v>4536.5775299999996</v>
      </c>
      <c r="G165" s="127">
        <v>0</v>
      </c>
      <c r="H165" s="127">
        <v>0</v>
      </c>
      <c r="I165" s="127">
        <v>0</v>
      </c>
    </row>
    <row r="166" spans="1:9" ht="46.5" customHeight="1" x14ac:dyDescent="0.25">
      <c r="A166" s="27" t="s">
        <v>255</v>
      </c>
      <c r="B166" s="28" t="s">
        <v>53</v>
      </c>
      <c r="C166" s="29" t="s">
        <v>110</v>
      </c>
      <c r="D166" s="86">
        <v>382787.24426000001</v>
      </c>
      <c r="E166" s="86">
        <v>31311.72121</v>
      </c>
      <c r="F166" s="126">
        <f t="shared" si="59"/>
        <v>382787.24426000001</v>
      </c>
      <c r="G166" s="127">
        <v>9832.8022200000014</v>
      </c>
      <c r="H166" s="127">
        <v>9832.8022200000014</v>
      </c>
      <c r="I166" s="127">
        <v>0</v>
      </c>
    </row>
    <row r="167" spans="1:9" ht="50.25" customHeight="1" x14ac:dyDescent="0.25">
      <c r="A167" s="68" t="s">
        <v>299</v>
      </c>
      <c r="B167" s="28" t="s">
        <v>254</v>
      </c>
      <c r="C167" s="29" t="s">
        <v>57</v>
      </c>
      <c r="D167" s="30">
        <v>9374.6290000000008</v>
      </c>
      <c r="E167" s="30">
        <v>9324.4450199999992</v>
      </c>
      <c r="F167" s="126">
        <f t="shared" si="59"/>
        <v>9374.6290000000008</v>
      </c>
      <c r="G167" s="127">
        <v>0</v>
      </c>
      <c r="H167" s="127">
        <v>0</v>
      </c>
      <c r="I167" s="127">
        <v>0</v>
      </c>
    </row>
    <row r="168" spans="1:9" ht="90" x14ac:dyDescent="0.25">
      <c r="A168" s="32" t="s">
        <v>256</v>
      </c>
      <c r="B168" s="65" t="s">
        <v>54</v>
      </c>
      <c r="C168" s="66" t="s">
        <v>134</v>
      </c>
      <c r="D168" s="30">
        <v>114566.47744</v>
      </c>
      <c r="E168" s="30">
        <v>81385.118369999997</v>
      </c>
      <c r="F168" s="126">
        <f>D168</f>
        <v>114566.47744</v>
      </c>
      <c r="G168" s="127">
        <v>238578.48540000001</v>
      </c>
      <c r="H168" s="127">
        <v>252643.08098000003</v>
      </c>
      <c r="I168" s="127">
        <v>252672.27340000001</v>
      </c>
    </row>
    <row r="169" spans="1:9" s="9" customFormat="1" ht="31.5" x14ac:dyDescent="0.25">
      <c r="A169" s="43"/>
      <c r="B169" s="36" t="s">
        <v>257</v>
      </c>
      <c r="C169" s="37"/>
      <c r="D169" s="38">
        <f>SUM(D170:D173)</f>
        <v>241511.93776999999</v>
      </c>
      <c r="E169" s="38">
        <f t="shared" ref="E169:I169" si="60">SUM(E170:E173)</f>
        <v>61864.497159999999</v>
      </c>
      <c r="F169" s="38">
        <f t="shared" si="60"/>
        <v>154550.39999999999</v>
      </c>
      <c r="G169" s="38">
        <f t="shared" si="60"/>
        <v>0</v>
      </c>
      <c r="H169" s="38">
        <f t="shared" si="60"/>
        <v>0</v>
      </c>
      <c r="I169" s="38">
        <f t="shared" si="60"/>
        <v>0</v>
      </c>
    </row>
    <row r="170" spans="1:9" ht="60" x14ac:dyDescent="0.25">
      <c r="A170" s="27" t="s">
        <v>258</v>
      </c>
      <c r="B170" s="28" t="s">
        <v>36</v>
      </c>
      <c r="C170" s="29" t="s">
        <v>139</v>
      </c>
      <c r="D170" s="30">
        <v>734.93239000000005</v>
      </c>
      <c r="E170" s="30">
        <v>734.93239000000005</v>
      </c>
      <c r="F170" s="30">
        <v>734.93</v>
      </c>
      <c r="G170" s="31">
        <v>0</v>
      </c>
      <c r="H170" s="31">
        <v>0</v>
      </c>
      <c r="I170" s="31">
        <v>0</v>
      </c>
    </row>
    <row r="171" spans="1:9" ht="45" x14ac:dyDescent="0.25">
      <c r="A171" s="27" t="s">
        <v>259</v>
      </c>
      <c r="B171" s="28" t="s">
        <v>36</v>
      </c>
      <c r="C171" s="29" t="s">
        <v>108</v>
      </c>
      <c r="D171" s="30">
        <v>224894.76983999999</v>
      </c>
      <c r="E171" s="30">
        <v>58070.185899999997</v>
      </c>
      <c r="F171" s="30">
        <f>154550.4-734.93-3059.38</f>
        <v>150756.09</v>
      </c>
      <c r="G171" s="31">
        <v>0</v>
      </c>
      <c r="H171" s="31">
        <v>0</v>
      </c>
      <c r="I171" s="31">
        <v>0</v>
      </c>
    </row>
    <row r="172" spans="1:9" ht="60" x14ac:dyDescent="0.25">
      <c r="A172" s="32" t="s">
        <v>300</v>
      </c>
      <c r="B172" s="28" t="s">
        <v>36</v>
      </c>
      <c r="C172" s="29" t="s">
        <v>110</v>
      </c>
      <c r="D172" s="30">
        <v>12822.85554</v>
      </c>
      <c r="E172" s="30">
        <v>0</v>
      </c>
      <c r="F172" s="30">
        <v>0</v>
      </c>
      <c r="G172" s="31">
        <v>0</v>
      </c>
      <c r="H172" s="31">
        <v>0</v>
      </c>
      <c r="I172" s="31">
        <v>0</v>
      </c>
    </row>
    <row r="173" spans="1:9" ht="45" x14ac:dyDescent="0.25">
      <c r="A173" s="32" t="s">
        <v>260</v>
      </c>
      <c r="B173" s="47" t="s">
        <v>36</v>
      </c>
      <c r="C173" s="29" t="s">
        <v>134</v>
      </c>
      <c r="D173" s="30">
        <v>3059.38</v>
      </c>
      <c r="E173" s="30">
        <v>3059.37887</v>
      </c>
      <c r="F173" s="30">
        <v>3059.38</v>
      </c>
      <c r="G173" s="31">
        <v>0</v>
      </c>
      <c r="H173" s="31">
        <v>0</v>
      </c>
      <c r="I173" s="31">
        <v>0</v>
      </c>
    </row>
    <row r="174" spans="1:9" x14ac:dyDescent="0.25">
      <c r="A174" s="52"/>
      <c r="B174" s="87" t="s">
        <v>261</v>
      </c>
      <c r="C174" s="29"/>
      <c r="D174" s="88">
        <v>0</v>
      </c>
      <c r="E174" s="88">
        <v>0</v>
      </c>
      <c r="F174" s="88">
        <v>0</v>
      </c>
      <c r="G174" s="88">
        <v>0</v>
      </c>
      <c r="H174" s="88">
        <v>0</v>
      </c>
      <c r="I174" s="88">
        <v>0</v>
      </c>
    </row>
    <row r="175" spans="1:9" s="91" customFormat="1" ht="128.25" x14ac:dyDescent="0.2">
      <c r="A175" s="89"/>
      <c r="B175" s="87" t="s">
        <v>262</v>
      </c>
      <c r="C175" s="90"/>
      <c r="D175" s="88">
        <f t="shared" ref="D175:I175" si="61">D176</f>
        <v>0</v>
      </c>
      <c r="E175" s="88">
        <f t="shared" si="61"/>
        <v>-2.7557100000000001</v>
      </c>
      <c r="F175" s="88">
        <f t="shared" si="61"/>
        <v>0</v>
      </c>
      <c r="G175" s="88">
        <f t="shared" si="61"/>
        <v>0</v>
      </c>
      <c r="H175" s="88">
        <f t="shared" si="61"/>
        <v>0</v>
      </c>
      <c r="I175" s="88">
        <f t="shared" si="61"/>
        <v>0</v>
      </c>
    </row>
    <row r="176" spans="1:9" ht="105" x14ac:dyDescent="0.25">
      <c r="A176" s="32" t="s">
        <v>263</v>
      </c>
      <c r="B176" s="47" t="s">
        <v>264</v>
      </c>
      <c r="C176" s="29" t="s">
        <v>57</v>
      </c>
      <c r="D176" s="30">
        <v>0</v>
      </c>
      <c r="E176" s="30">
        <v>-2.7557100000000001</v>
      </c>
      <c r="F176" s="30">
        <v>0</v>
      </c>
      <c r="G176" s="31">
        <v>0</v>
      </c>
      <c r="H176" s="31">
        <v>0</v>
      </c>
      <c r="I176" s="31">
        <v>0</v>
      </c>
    </row>
    <row r="177" spans="1:9" s="93" customFormat="1" ht="94.5" x14ac:dyDescent="0.25">
      <c r="A177" s="77"/>
      <c r="B177" s="85" t="s">
        <v>265</v>
      </c>
      <c r="C177" s="92"/>
      <c r="D177" s="75">
        <f>SUM(D178:D180)</f>
        <v>0</v>
      </c>
      <c r="E177" s="75">
        <f>SUM(E178:E180)</f>
        <v>11740.0697</v>
      </c>
      <c r="F177" s="75">
        <f t="shared" ref="F177:I177" si="62">SUM(F178:F180)</f>
        <v>11740.0697</v>
      </c>
      <c r="G177" s="75">
        <f t="shared" si="62"/>
        <v>0</v>
      </c>
      <c r="H177" s="75">
        <f t="shared" si="62"/>
        <v>0</v>
      </c>
      <c r="I177" s="75">
        <f t="shared" si="62"/>
        <v>0</v>
      </c>
    </row>
    <row r="178" spans="1:9" s="93" customFormat="1" ht="60" x14ac:dyDescent="0.25">
      <c r="A178" s="94" t="s">
        <v>266</v>
      </c>
      <c r="B178" s="95" t="s">
        <v>267</v>
      </c>
      <c r="C178" s="29" t="s">
        <v>139</v>
      </c>
      <c r="D178" s="96">
        <v>0</v>
      </c>
      <c r="E178" s="30">
        <v>3501.7375999999999</v>
      </c>
      <c r="F178" s="126">
        <v>3501.7375999999999</v>
      </c>
      <c r="G178" s="61">
        <v>0</v>
      </c>
      <c r="H178" s="61">
        <v>0</v>
      </c>
      <c r="I178" s="61">
        <v>0</v>
      </c>
    </row>
    <row r="179" spans="1:9" s="99" customFormat="1" ht="40.5" customHeight="1" x14ac:dyDescent="0.25">
      <c r="A179" s="94" t="s">
        <v>268</v>
      </c>
      <c r="B179" s="95" t="s">
        <v>267</v>
      </c>
      <c r="C179" s="97" t="s">
        <v>134</v>
      </c>
      <c r="D179" s="98">
        <v>0</v>
      </c>
      <c r="E179" s="30">
        <v>6328.6407799999997</v>
      </c>
      <c r="F179" s="126">
        <v>6328.6407799999997</v>
      </c>
      <c r="G179" s="59">
        <v>0</v>
      </c>
      <c r="H179" s="59">
        <v>0</v>
      </c>
      <c r="I179" s="59">
        <v>0</v>
      </c>
    </row>
    <row r="180" spans="1:9" s="72" customFormat="1" ht="40.5" customHeight="1" x14ac:dyDescent="0.25">
      <c r="A180" s="94" t="s">
        <v>302</v>
      </c>
      <c r="B180" s="95" t="s">
        <v>301</v>
      </c>
      <c r="C180" s="29" t="s">
        <v>108</v>
      </c>
      <c r="D180" s="98">
        <v>0</v>
      </c>
      <c r="E180" s="30">
        <v>1909.6913199999999</v>
      </c>
      <c r="F180" s="126">
        <v>1909.6913199999999</v>
      </c>
      <c r="G180" s="59">
        <v>0</v>
      </c>
      <c r="H180" s="59">
        <v>0</v>
      </c>
      <c r="I180" s="59">
        <v>0</v>
      </c>
    </row>
    <row r="181" spans="1:9" s="9" customFormat="1" ht="63" x14ac:dyDescent="0.25">
      <c r="A181" s="43"/>
      <c r="B181" s="36" t="s">
        <v>269</v>
      </c>
      <c r="C181" s="37"/>
      <c r="D181" s="38">
        <f>SUM(D182:D188)</f>
        <v>0</v>
      </c>
      <c r="E181" s="38">
        <f>SUM(E182:E188)</f>
        <v>-7740.2502999999997</v>
      </c>
      <c r="F181" s="38">
        <f t="shared" ref="F181:I181" si="63">SUM(F182:F188)</f>
        <v>-7740.2502999999997</v>
      </c>
      <c r="G181" s="38">
        <f t="shared" si="63"/>
        <v>0</v>
      </c>
      <c r="H181" s="38">
        <f t="shared" si="63"/>
        <v>0</v>
      </c>
      <c r="I181" s="38">
        <f t="shared" si="63"/>
        <v>0</v>
      </c>
    </row>
    <row r="182" spans="1:9" ht="51" customHeight="1" x14ac:dyDescent="0.25">
      <c r="A182" s="100" t="s">
        <v>303</v>
      </c>
      <c r="B182" s="28" t="s">
        <v>284</v>
      </c>
      <c r="C182" s="29" t="s">
        <v>134</v>
      </c>
      <c r="D182" s="31">
        <v>0</v>
      </c>
      <c r="E182" s="30">
        <v>-2794.65148</v>
      </c>
      <c r="F182" s="30">
        <v>-2794.65148</v>
      </c>
      <c r="G182" s="98">
        <v>0</v>
      </c>
      <c r="H182" s="98">
        <v>0</v>
      </c>
      <c r="I182" s="98">
        <v>0</v>
      </c>
    </row>
    <row r="183" spans="1:9" ht="90" x14ac:dyDescent="0.25">
      <c r="A183" s="27" t="s">
        <v>304</v>
      </c>
      <c r="B183" s="28" t="s">
        <v>285</v>
      </c>
      <c r="C183" s="29" t="s">
        <v>134</v>
      </c>
      <c r="D183" s="31">
        <v>0</v>
      </c>
      <c r="E183" s="30">
        <v>-52.337020000000003</v>
      </c>
      <c r="F183" s="30">
        <v>-52.337020000000003</v>
      </c>
      <c r="G183" s="98">
        <v>0</v>
      </c>
      <c r="H183" s="98">
        <v>0</v>
      </c>
      <c r="I183" s="98">
        <v>0</v>
      </c>
    </row>
    <row r="184" spans="1:9" ht="51" customHeight="1" x14ac:dyDescent="0.25">
      <c r="A184" s="100" t="s">
        <v>305</v>
      </c>
      <c r="B184" s="28" t="s">
        <v>286</v>
      </c>
      <c r="C184" s="29" t="s">
        <v>134</v>
      </c>
      <c r="D184" s="31">
        <v>0</v>
      </c>
      <c r="E184" s="30">
        <v>-87.790350000000004</v>
      </c>
      <c r="F184" s="30">
        <v>-87.790350000000004</v>
      </c>
      <c r="G184" s="98">
        <v>0</v>
      </c>
      <c r="H184" s="98">
        <v>0</v>
      </c>
      <c r="I184" s="98">
        <v>0</v>
      </c>
    </row>
    <row r="185" spans="1:9" ht="51" customHeight="1" x14ac:dyDescent="0.25">
      <c r="A185" s="100" t="s">
        <v>306</v>
      </c>
      <c r="B185" s="28" t="s">
        <v>287</v>
      </c>
      <c r="C185" s="29" t="s">
        <v>134</v>
      </c>
      <c r="D185" s="31">
        <v>0</v>
      </c>
      <c r="E185" s="30">
        <v>-222.46055999999999</v>
      </c>
      <c r="F185" s="30">
        <v>-222.46055999999999</v>
      </c>
      <c r="G185" s="98">
        <v>0</v>
      </c>
      <c r="H185" s="98">
        <v>0</v>
      </c>
      <c r="I185" s="98">
        <v>0</v>
      </c>
    </row>
    <row r="186" spans="1:9" ht="51" customHeight="1" x14ac:dyDescent="0.25">
      <c r="A186" s="100" t="s">
        <v>270</v>
      </c>
      <c r="B186" s="28" t="s">
        <v>288</v>
      </c>
      <c r="C186" s="29" t="s">
        <v>139</v>
      </c>
      <c r="D186" s="31">
        <v>0</v>
      </c>
      <c r="E186" s="30">
        <v>-14.376289999999999</v>
      </c>
      <c r="F186" s="30">
        <v>-14.376289999999999</v>
      </c>
      <c r="G186" s="98">
        <v>0</v>
      </c>
      <c r="H186" s="98">
        <v>0</v>
      </c>
      <c r="I186" s="98">
        <v>0</v>
      </c>
    </row>
    <row r="187" spans="1:9" ht="51" customHeight="1" x14ac:dyDescent="0.25">
      <c r="A187" s="100" t="s">
        <v>271</v>
      </c>
      <c r="B187" s="28" t="s">
        <v>288</v>
      </c>
      <c r="C187" s="29" t="s">
        <v>110</v>
      </c>
      <c r="D187" s="31">
        <v>0</v>
      </c>
      <c r="E187" s="30">
        <v>-1137.79423</v>
      </c>
      <c r="F187" s="30">
        <v>-1137.79423</v>
      </c>
      <c r="G187" s="98">
        <v>0</v>
      </c>
      <c r="H187" s="98">
        <v>0</v>
      </c>
      <c r="I187" s="98">
        <v>0</v>
      </c>
    </row>
    <row r="188" spans="1:9" ht="51" customHeight="1" x14ac:dyDescent="0.25">
      <c r="A188" s="100" t="s">
        <v>272</v>
      </c>
      <c r="B188" s="28" t="s">
        <v>288</v>
      </c>
      <c r="C188" s="29" t="s">
        <v>134</v>
      </c>
      <c r="D188" s="31">
        <v>0</v>
      </c>
      <c r="E188" s="30">
        <v>-3430.8403699999999</v>
      </c>
      <c r="F188" s="30">
        <v>-3430.8403699999999</v>
      </c>
      <c r="G188" s="98">
        <v>0</v>
      </c>
      <c r="H188" s="98">
        <v>0</v>
      </c>
      <c r="I188" s="98">
        <v>0</v>
      </c>
    </row>
    <row r="189" spans="1:9" s="9" customFormat="1" ht="15.75" x14ac:dyDescent="0.25">
      <c r="A189" s="101"/>
      <c r="B189" s="102"/>
      <c r="C189" s="103" t="s">
        <v>273</v>
      </c>
      <c r="D189" s="104">
        <f>D118+D9</f>
        <v>4276350.8851480009</v>
      </c>
      <c r="E189" s="104">
        <f>E118+E9</f>
        <v>2962023.3257299997</v>
      </c>
      <c r="F189" s="105">
        <f>F118+F9</f>
        <v>4359031.1454379279</v>
      </c>
      <c r="G189" s="104">
        <f>G118+G9</f>
        <v>3579445.3304599999</v>
      </c>
      <c r="H189" s="104">
        <f>H118+H9</f>
        <v>4143068.6441599997</v>
      </c>
      <c r="I189" s="104">
        <f>I118+I9</f>
        <v>4242662.59069</v>
      </c>
    </row>
    <row r="190" spans="1:9" ht="18.75" customHeight="1" x14ac:dyDescent="0.25">
      <c r="A190" s="106"/>
      <c r="B190" s="107"/>
      <c r="C190" s="108"/>
      <c r="D190" s="109"/>
      <c r="E190" s="109"/>
      <c r="F190" s="109"/>
      <c r="G190" s="109"/>
      <c r="H190" s="109"/>
      <c r="I190" s="109"/>
    </row>
    <row r="191" spans="1:9" x14ac:dyDescent="0.25">
      <c r="D191" s="121">
        <v>4274973.2763999999</v>
      </c>
      <c r="E191" s="121">
        <v>2962023.3257300002</v>
      </c>
      <c r="F191" s="40"/>
      <c r="G191" s="121">
        <v>3579445.3304599994</v>
      </c>
      <c r="H191" s="121">
        <v>4143068.6441599997</v>
      </c>
      <c r="I191" s="121">
        <v>4242662.59069</v>
      </c>
    </row>
    <row r="192" spans="1:9" x14ac:dyDescent="0.25">
      <c r="F192" s="40"/>
    </row>
  </sheetData>
  <mergeCells count="7">
    <mergeCell ref="B1:G1"/>
    <mergeCell ref="A7:B7"/>
    <mergeCell ref="C7:C8"/>
    <mergeCell ref="D7:D8"/>
    <mergeCell ref="E7:E8"/>
    <mergeCell ref="F7:F8"/>
    <mergeCell ref="G7:I7"/>
  </mergeCells>
  <pageMargins left="0.70866141732283472" right="0.19685039370078741" top="0.55118110236220474" bottom="0.35433070866141736" header="0" footer="0"/>
  <pageSetup paperSize="9" scale="4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реестр 26-28</vt:lpstr>
      <vt:lpstr>'реестр 26-28'!Заголовки_для_печати</vt:lpstr>
      <vt:lpstr>'реестр 26-28'!Область_печати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Мальшакова Елена Владимировна</cp:lastModifiedBy>
  <cp:lastPrinted>2025-11-10T04:06:37Z</cp:lastPrinted>
  <dcterms:created xsi:type="dcterms:W3CDTF">2007-02-26T11:08:00Z</dcterms:created>
  <dcterms:modified xsi:type="dcterms:W3CDTF">2025-11-10T04:06:47Z</dcterms:modified>
</cp:coreProperties>
</file>